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Packages" sheetId="2" state="visible" r:id="rId2"/>
    <sheet name="Members" sheetId="3" state="visible" r:id="rId3"/>
    <sheet name="Registe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₺&quot;#,##0.00"/>
    <numFmt numFmtId="165" formatCode="DD.MM.YYYY"/>
  </numFmts>
  <fonts count="7">
    <font>
      <name val="Calibri"/>
      <family val="2"/>
      <color theme="1"/>
      <sz val="11"/>
      <scheme val="minor"/>
    </font>
    <font>
      <b val="1"/>
      <color rgb="00050505"/>
      <sz val="18"/>
    </font>
    <font>
      <color rgb="006B6B73"/>
      <sz val="12"/>
    </font>
    <font>
      <i val="1"/>
      <color rgb="006B6B73"/>
    </font>
    <font>
      <b val="1"/>
      <color rgb="00B25E00"/>
      <sz val="12"/>
      <u val="single"/>
    </font>
    <font>
      <color rgb="00B25E00"/>
      <u val="single"/>
    </font>
    <font>
      <b val="1"/>
      <color rgb="00050505"/>
    </font>
  </fonts>
  <fills count="4">
    <fill>
      <patternFill/>
    </fill>
    <fill>
      <patternFill patternType="gray125"/>
    </fill>
    <fill>
      <patternFill patternType="solid">
        <fgColor rgb="00FFF2E0"/>
      </patternFill>
    </fill>
    <fill>
      <patternFill patternType="solid">
        <fgColor rgb="00F6F4F1"/>
      </patternFill>
    </fill>
  </fills>
  <borders count="2">
    <border>
      <left/>
      <right/>
      <top/>
      <bottom/>
      <diagonal/>
    </border>
    <border>
      <left style="thin">
        <color rgb="00ECEDEF"/>
      </left>
      <right style="thin">
        <color rgb="00ECEDEF"/>
      </right>
      <top style="thin">
        <color rgb="00ECEDEF"/>
      </top>
      <bottom style="thin">
        <color rgb="00ECEDE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3" borderId="0" pivotButton="0" quotePrefix="0" xfId="0"/>
    <xf numFmtId="165" fontId="0" fillId="3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dxfs count="4">
    <dxf>
      <font>
        <b val="1"/>
        <color rgb="00B25E00"/>
      </font>
      <fill>
        <patternFill patternType="solid">
          <fgColor rgb="00FFF2E0"/>
        </patternFill>
      </fill>
    </dxf>
    <dxf>
      <font>
        <b val="1"/>
        <color rgb="00C8102E"/>
      </font>
      <fill>
        <patternFill patternType="solid">
          <fgColor rgb="00FDECEE"/>
        </patternFill>
      </fill>
    </dxf>
    <dxf>
      <font>
        <b val="1"/>
        <color rgb="006B6B73"/>
      </font>
      <fill>
        <patternFill patternType="solid">
          <fgColor rgb="00F6F4F1"/>
        </patternFill>
      </fill>
    </dxf>
    <dxf>
      <font>
        <b val="1"/>
        <color rgb="000B7A3B"/>
      </font>
      <fill>
        <patternFill patternType="solid">
          <fgColor rgb="00E3F5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ps.apple.com/app/id6815307924?ct=xlsx-uye-paket&amp;mt=8" TargetMode="External" Id="rId1" /><Relationship Type="http://schemas.openxmlformats.org/officeDocument/2006/relationships/hyperlink" Target="https://cetele.site/en/templates/membership-tracking-template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Çetele · Members and packages template</t>
        </is>
      </c>
    </row>
    <row r="2">
      <c r="A2" s="2" t="inlineStr">
        <is>
          <t>For pilates studios, gyms and courses · also opens in Google Sheets and Numbers</t>
        </is>
      </c>
    </row>
    <row r="4" ht="32" customHeight="1">
      <c r="A4" s="3" t="inlineStr">
        <is>
          <t>1. On “Packages”, list your packages: name, number of classes (leave empty for unlimited), days valid, price.</t>
        </is>
      </c>
    </row>
    <row r="5" ht="32" customHeight="1">
      <c r="A5" s="3" t="inlineStr">
        <is>
          <t>2. On “Members”, enter each member, their package, start date and what they've paid. Freezing a package? Put the days in “Extra days”; the end date moves by that much.</t>
        </is>
      </c>
    </row>
    <row r="6" ht="32" customHeight="1">
      <c r="A6" s="3" t="inlineStr">
        <is>
          <t>3. After each class, note who came on “Register”: date, class, member.</t>
        </is>
      </c>
    </row>
    <row r="7" ht="32" customHeight="1">
      <c r="A7" s="3" t="inlineStr">
        <is>
          <t>4. Classes left, end date, status (Active · Ending soon · Used up · Expired) and the balance due work themselves out.</t>
        </is>
      </c>
    </row>
    <row r="8" ht="32" customHeight="1">
      <c r="A8" s="3" t="inlineStr">
        <is>
          <t>5. Talk to the ones “Ending soon” this week; renewals are easier before the package runs out.</t>
        </is>
      </c>
    </row>
    <row r="10">
      <c r="A10" s="4" t="inlineStr">
        <is>
          <t>Example rows are dated relative to today; delete them and start with your own.</t>
        </is>
      </c>
    </row>
    <row r="12" ht="34" customHeight="1">
      <c r="A12" s="5" t="inlineStr">
        <is>
          <t>Want to take the register in one tap and have classes come off packages by themselves? Çetele — free on iPhone</t>
        </is>
      </c>
    </row>
    <row r="13">
      <c r="A13" s="6" t="inlineStr">
        <is>
          <t>https://cetele.site/en/templates/membership-tracking-template/</t>
        </is>
      </c>
    </row>
  </sheetData>
  <hyperlinks>
    <hyperlink xmlns:r="http://schemas.openxmlformats.org/officeDocument/2006/relationships" ref="A12" r:id="rId1"/>
    <hyperlink xmlns:r="http://schemas.openxmlformats.org/officeDocument/2006/relationships" ref="A13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5" customWidth="1" min="3" max="3"/>
    <col width="13" customWidth="1" min="4" max="4"/>
  </cols>
  <sheetData>
    <row r="1" ht="30" customHeight="1">
      <c r="A1" s="7" t="inlineStr">
        <is>
          <t>Package</t>
        </is>
      </c>
      <c r="B1" s="7" t="inlineStr">
        <is>
          <t>Classes</t>
        </is>
      </c>
      <c r="C1" s="7" t="inlineStr">
        <is>
          <t>Days valid</t>
        </is>
      </c>
      <c r="D1" s="7" t="inlineStr">
        <is>
          <t>Price (₺)</t>
        </is>
      </c>
    </row>
    <row r="2">
      <c r="A2" t="inlineStr">
        <is>
          <t>8 classes a month</t>
        </is>
      </c>
      <c r="B2" t="n">
        <v>8</v>
      </c>
      <c r="C2" t="n">
        <v>30</v>
      </c>
      <c r="D2" s="8" t="n">
        <v>4500</v>
      </c>
    </row>
    <row r="3">
      <c r="A3" t="inlineStr">
        <is>
          <t>12 classes a month</t>
        </is>
      </c>
      <c r="B3" t="n">
        <v>12</v>
      </c>
      <c r="C3" t="n">
        <v>30</v>
      </c>
      <c r="D3" s="8" t="n">
        <v>6000</v>
      </c>
    </row>
    <row r="4">
      <c r="A4" t="inlineStr">
        <is>
          <t>Unlimited</t>
        </is>
      </c>
      <c r="C4" t="n">
        <v>30</v>
      </c>
      <c r="D4" s="8" t="n">
        <v>6500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13" customWidth="1" min="3" max="3"/>
    <col width="12" customWidth="1" min="4" max="4"/>
    <col width="13" customWidth="1" min="5" max="5"/>
    <col width="15" customWidth="1" min="6" max="6"/>
    <col width="12" customWidth="1" min="7" max="7"/>
    <col width="15" customWidth="1" min="8" max="8"/>
    <col width="13" customWidth="1" min="9" max="9"/>
    <col width="15" customWidth="1" min="10" max="10"/>
    <col width="17" customWidth="1" min="11" max="11"/>
  </cols>
  <sheetData>
    <row r="1" ht="30" customHeight="1">
      <c r="A1" s="7" t="inlineStr">
        <is>
          <t>Member</t>
        </is>
      </c>
      <c r="B1" s="7" t="inlineStr">
        <is>
          <t>Package</t>
        </is>
      </c>
      <c r="C1" s="7" t="inlineStr">
        <is>
          <t>Start</t>
        </is>
      </c>
      <c r="D1" s="7" t="inlineStr">
        <is>
          <t>Classes in pack</t>
        </is>
      </c>
      <c r="E1" s="7" t="inlineStr">
        <is>
          <t>End</t>
        </is>
      </c>
      <c r="F1" s="7" t="inlineStr">
        <is>
          <t>Classes attended</t>
        </is>
      </c>
      <c r="G1" s="7" t="inlineStr">
        <is>
          <t>Classes left</t>
        </is>
      </c>
      <c r="H1" s="7" t="inlineStr">
        <is>
          <t>Status</t>
        </is>
      </c>
      <c r="I1" s="7" t="inlineStr">
        <is>
          <t>Paid (₺)</t>
        </is>
      </c>
      <c r="J1" s="7" t="inlineStr">
        <is>
          <t>Balance due (₺)</t>
        </is>
      </c>
      <c r="K1" s="7" t="inlineStr">
        <is>
          <t>Extra days (freeze)</t>
        </is>
      </c>
    </row>
    <row r="2">
      <c r="A2" t="inlineStr">
        <is>
          <t>Ayşe</t>
        </is>
      </c>
      <c r="B2" t="inlineStr">
        <is>
          <t>8 classes a month</t>
        </is>
      </c>
      <c r="C2" s="9">
        <f>TODAY()-24</f>
        <v/>
      </c>
      <c r="D2" s="10">
        <f>IF($B2="","",IFERROR(IF(VLOOKUP($B2,'Packages'!$A:$D,2,FALSE)="","",VLOOKUP($B2,'Packages'!$A:$D,2,FALSE)),""))</f>
        <v/>
      </c>
      <c r="E2" s="11">
        <f>IF(OR($B2="",$C2=""),"",$C2+IFERROR(VLOOKUP($B2,'Packages'!$A:$D,3,FALSE),30)-1+N($K2))</f>
        <v/>
      </c>
      <c r="F2" s="10">
        <f>IF(OR($A2="",$C2=""),"",COUNTIFS('Register'!$C:$C,$A2,'Register'!$A:$A,"&gt;="&amp;$C2,'Register'!$A:$A,"&lt;="&amp;$E2))</f>
        <v/>
      </c>
      <c r="G2" s="10">
        <f>IF($A2="","",IF($D2="","—",$D2-$F2))</f>
        <v/>
      </c>
      <c r="H2" s="10">
        <f>IF($A2="","",IF($E2&lt;TODAY(),"Expired",IF(AND($D2&lt;&gt;"",$G2&lt;=0),"Used up",IF(OR(AND($D2&lt;&gt;"",$G2&lt;=1),$E2-TODAY()&lt;=7),"Ending soon",IF($D2="","Unlimited","Active")))))</f>
        <v/>
      </c>
      <c r="I2" s="8" t="n">
        <v>4500</v>
      </c>
      <c r="J2" s="12">
        <f>IF($B2="","",IFERROR(VLOOKUP($B2,'Packages'!$A:$D,4,FALSE),0)-N($I2))</f>
        <v/>
      </c>
    </row>
    <row r="3">
      <c r="A3" t="inlineStr">
        <is>
          <t>Elif</t>
        </is>
      </c>
      <c r="B3" t="inlineStr">
        <is>
          <t>12 classes a month</t>
        </is>
      </c>
      <c r="C3" s="9">
        <f>TODAY()-10</f>
        <v/>
      </c>
      <c r="D3" s="10">
        <f>IF($B3="","",IFERROR(IF(VLOOKUP($B3,'Packages'!$A:$D,2,FALSE)="","",VLOOKUP($B3,'Packages'!$A:$D,2,FALSE)),""))</f>
        <v/>
      </c>
      <c r="E3" s="11">
        <f>IF(OR($B3="",$C3=""),"",$C3+IFERROR(VLOOKUP($B3,'Packages'!$A:$D,3,FALSE),30)-1+N($K3))</f>
        <v/>
      </c>
      <c r="F3" s="10">
        <f>IF(OR($A3="",$C3=""),"",COUNTIFS('Register'!$C:$C,$A3,'Register'!$A:$A,"&gt;="&amp;$C3,'Register'!$A:$A,"&lt;="&amp;$E3))</f>
        <v/>
      </c>
      <c r="G3" s="10">
        <f>IF($A3="","",IF($D3="","—",$D3-$F3))</f>
        <v/>
      </c>
      <c r="H3" s="10">
        <f>IF($A3="","",IF($E3&lt;TODAY(),"Expired",IF(AND($D3&lt;&gt;"",$G3&lt;=0),"Used up",IF(OR(AND($D3&lt;&gt;"",$G3&lt;=1),$E3-TODAY()&lt;=7),"Ending soon",IF($D3="","Unlimited","Active")))))</f>
        <v/>
      </c>
      <c r="I3" s="8" t="n">
        <v>3000</v>
      </c>
      <c r="J3" s="12">
        <f>IF($B3="","",IFERROR(VLOOKUP($B3,'Packages'!$A:$D,4,FALSE),0)-N($I3))</f>
        <v/>
      </c>
    </row>
    <row r="4">
      <c r="A4" t="inlineStr">
        <is>
          <t>Selin</t>
        </is>
      </c>
      <c r="B4" t="inlineStr">
        <is>
          <t>Unlimited</t>
        </is>
      </c>
      <c r="C4" s="9">
        <f>TODAY()-5</f>
        <v/>
      </c>
      <c r="D4" s="10">
        <f>IF($B4="","",IFERROR(IF(VLOOKUP($B4,'Packages'!$A:$D,2,FALSE)="","",VLOOKUP($B4,'Packages'!$A:$D,2,FALSE)),""))</f>
        <v/>
      </c>
      <c r="E4" s="11">
        <f>IF(OR($B4="",$C4=""),"",$C4+IFERROR(VLOOKUP($B4,'Packages'!$A:$D,3,FALSE),30)-1+N($K4))</f>
        <v/>
      </c>
      <c r="F4" s="10">
        <f>IF(OR($A4="",$C4=""),"",COUNTIFS('Register'!$C:$C,$A4,'Register'!$A:$A,"&gt;="&amp;$C4,'Register'!$A:$A,"&lt;="&amp;$E4))</f>
        <v/>
      </c>
      <c r="G4" s="10">
        <f>IF($A4="","",IF($D4="","—",$D4-$F4))</f>
        <v/>
      </c>
      <c r="H4" s="10">
        <f>IF($A4="","",IF($E4&lt;TODAY(),"Expired",IF(AND($D4&lt;&gt;"",$G4&lt;=0),"Used up",IF(OR(AND($D4&lt;&gt;"",$G4&lt;=1),$E4-TODAY()&lt;=7),"Ending soon",IF($D4="","Unlimited","Active")))))</f>
        <v/>
      </c>
      <c r="I4" s="8" t="n">
        <v>6500</v>
      </c>
      <c r="J4" s="12">
        <f>IF($B4="","",IFERROR(VLOOKUP($B4,'Packages'!$A:$D,4,FALSE),0)-N($I4))</f>
        <v/>
      </c>
    </row>
    <row r="5">
      <c r="A5" t="inlineStr">
        <is>
          <t>Zeynep</t>
        </is>
      </c>
      <c r="B5" t="inlineStr">
        <is>
          <t>8 classes a month</t>
        </is>
      </c>
      <c r="C5" s="9">
        <f>TODAY()-29</f>
        <v/>
      </c>
      <c r="D5" s="10">
        <f>IF($B5="","",IFERROR(IF(VLOOKUP($B5,'Packages'!$A:$D,2,FALSE)="","",VLOOKUP($B5,'Packages'!$A:$D,2,FALSE)),""))</f>
        <v/>
      </c>
      <c r="E5" s="11">
        <f>IF(OR($B5="",$C5=""),"",$C5+IFERROR(VLOOKUP($B5,'Packages'!$A:$D,3,FALSE),30)-1+N($K5))</f>
        <v/>
      </c>
      <c r="F5" s="10">
        <f>IF(OR($A5="",$C5=""),"",COUNTIFS('Register'!$C:$C,$A5,'Register'!$A:$A,"&gt;="&amp;$C5,'Register'!$A:$A,"&lt;="&amp;$E5))</f>
        <v/>
      </c>
      <c r="G5" s="10">
        <f>IF($A5="","",IF($D5="","—",$D5-$F5))</f>
        <v/>
      </c>
      <c r="H5" s="10">
        <f>IF($A5="","",IF($E5&lt;TODAY(),"Expired",IF(AND($D5&lt;&gt;"",$G5&lt;=0),"Used up",IF(OR(AND($D5&lt;&gt;"",$G5&lt;=1),$E5-TODAY()&lt;=7),"Ending soon",IF($D5="","Unlimited","Active")))))</f>
        <v/>
      </c>
      <c r="I5" s="8" t="n">
        <v>4500</v>
      </c>
      <c r="J5" s="12">
        <f>IF($B5="","",IFERROR(VLOOKUP($B5,'Packages'!$A:$D,4,FALSE),0)-N($I5))</f>
        <v/>
      </c>
    </row>
    <row r="6">
      <c r="C6" s="9" t="n"/>
      <c r="D6" s="10">
        <f>IF($B6="","",IFERROR(IF(VLOOKUP($B6,'Packages'!$A:$D,2,FALSE)="","",VLOOKUP($B6,'Packages'!$A:$D,2,FALSE)),""))</f>
        <v/>
      </c>
      <c r="E6" s="11">
        <f>IF(OR($B6="",$C6=""),"",$C6+IFERROR(VLOOKUP($B6,'Packages'!$A:$D,3,FALSE),30)-1+N($K6))</f>
        <v/>
      </c>
      <c r="F6" s="10">
        <f>IF(OR($A6="",$C6=""),"",COUNTIFS('Register'!$C:$C,$A6,'Register'!$A:$A,"&gt;="&amp;$C6,'Register'!$A:$A,"&lt;="&amp;$E6))</f>
        <v/>
      </c>
      <c r="G6" s="10">
        <f>IF($A6="","",IF($D6="","—",$D6-$F6))</f>
        <v/>
      </c>
      <c r="H6" s="10">
        <f>IF($A6="","",IF($E6&lt;TODAY(),"Expired",IF(AND($D6&lt;&gt;"",$G6&lt;=0),"Used up",IF(OR(AND($D6&lt;&gt;"",$G6&lt;=1),$E6-TODAY()&lt;=7),"Ending soon",IF($D6="","Unlimited","Active")))))</f>
        <v/>
      </c>
      <c r="I6" s="8" t="n"/>
      <c r="J6" s="12">
        <f>IF($B6="","",IFERROR(VLOOKUP($B6,'Packages'!$A:$D,4,FALSE),0)-N($I6))</f>
        <v/>
      </c>
    </row>
    <row r="7">
      <c r="C7" s="9" t="n"/>
      <c r="D7" s="10">
        <f>IF($B7="","",IFERROR(IF(VLOOKUP($B7,'Packages'!$A:$D,2,FALSE)="","",VLOOKUP($B7,'Packages'!$A:$D,2,FALSE)),""))</f>
        <v/>
      </c>
      <c r="E7" s="11">
        <f>IF(OR($B7="",$C7=""),"",$C7+IFERROR(VLOOKUP($B7,'Packages'!$A:$D,3,FALSE),30)-1+N($K7))</f>
        <v/>
      </c>
      <c r="F7" s="10">
        <f>IF(OR($A7="",$C7=""),"",COUNTIFS('Register'!$C:$C,$A7,'Register'!$A:$A,"&gt;="&amp;$C7,'Register'!$A:$A,"&lt;="&amp;$E7))</f>
        <v/>
      </c>
      <c r="G7" s="10">
        <f>IF($A7="","",IF($D7="","—",$D7-$F7))</f>
        <v/>
      </c>
      <c r="H7" s="10">
        <f>IF($A7="","",IF($E7&lt;TODAY(),"Expired",IF(AND($D7&lt;&gt;"",$G7&lt;=0),"Used up",IF(OR(AND($D7&lt;&gt;"",$G7&lt;=1),$E7-TODAY()&lt;=7),"Ending soon",IF($D7="","Unlimited","Active")))))</f>
        <v/>
      </c>
      <c r="I7" s="8" t="n"/>
      <c r="J7" s="12">
        <f>IF($B7="","",IFERROR(VLOOKUP($B7,'Packages'!$A:$D,4,FALSE),0)-N($I7))</f>
        <v/>
      </c>
    </row>
    <row r="8">
      <c r="C8" s="9" t="n"/>
      <c r="D8" s="10">
        <f>IF($B8="","",IFERROR(IF(VLOOKUP($B8,'Packages'!$A:$D,2,FALSE)="","",VLOOKUP($B8,'Packages'!$A:$D,2,FALSE)),""))</f>
        <v/>
      </c>
      <c r="E8" s="11">
        <f>IF(OR($B8="",$C8=""),"",$C8+IFERROR(VLOOKUP($B8,'Packages'!$A:$D,3,FALSE),30)-1+N($K8))</f>
        <v/>
      </c>
      <c r="F8" s="10">
        <f>IF(OR($A8="",$C8=""),"",COUNTIFS('Register'!$C:$C,$A8,'Register'!$A:$A,"&gt;="&amp;$C8,'Register'!$A:$A,"&lt;="&amp;$E8))</f>
        <v/>
      </c>
      <c r="G8" s="10">
        <f>IF($A8="","",IF($D8="","—",$D8-$F8))</f>
        <v/>
      </c>
      <c r="H8" s="10">
        <f>IF($A8="","",IF($E8&lt;TODAY(),"Expired",IF(AND($D8&lt;&gt;"",$G8&lt;=0),"Used up",IF(OR(AND($D8&lt;&gt;"",$G8&lt;=1),$E8-TODAY()&lt;=7),"Ending soon",IF($D8="","Unlimited","Active")))))</f>
        <v/>
      </c>
      <c r="I8" s="8" t="n"/>
      <c r="J8" s="12">
        <f>IF($B8="","",IFERROR(VLOOKUP($B8,'Packages'!$A:$D,4,FALSE),0)-N($I8))</f>
        <v/>
      </c>
    </row>
    <row r="9">
      <c r="C9" s="9" t="n"/>
      <c r="D9" s="10">
        <f>IF($B9="","",IFERROR(IF(VLOOKUP($B9,'Packages'!$A:$D,2,FALSE)="","",VLOOKUP($B9,'Packages'!$A:$D,2,FALSE)),""))</f>
        <v/>
      </c>
      <c r="E9" s="11">
        <f>IF(OR($B9="",$C9=""),"",$C9+IFERROR(VLOOKUP($B9,'Packages'!$A:$D,3,FALSE),30)-1+N($K9))</f>
        <v/>
      </c>
      <c r="F9" s="10">
        <f>IF(OR($A9="",$C9=""),"",COUNTIFS('Register'!$C:$C,$A9,'Register'!$A:$A,"&gt;="&amp;$C9,'Register'!$A:$A,"&lt;="&amp;$E9))</f>
        <v/>
      </c>
      <c r="G9" s="10">
        <f>IF($A9="","",IF($D9="","—",$D9-$F9))</f>
        <v/>
      </c>
      <c r="H9" s="10">
        <f>IF($A9="","",IF($E9&lt;TODAY(),"Expired",IF(AND($D9&lt;&gt;"",$G9&lt;=0),"Used up",IF(OR(AND($D9&lt;&gt;"",$G9&lt;=1),$E9-TODAY()&lt;=7),"Ending soon",IF($D9="","Unlimited","Active")))))</f>
        <v/>
      </c>
      <c r="I9" s="8" t="n"/>
      <c r="J9" s="12">
        <f>IF($B9="","",IFERROR(VLOOKUP($B9,'Packages'!$A:$D,4,FALSE),0)-N($I9))</f>
        <v/>
      </c>
    </row>
    <row r="10">
      <c r="C10" s="9" t="n"/>
      <c r="D10" s="10">
        <f>IF($B10="","",IFERROR(IF(VLOOKUP($B10,'Packages'!$A:$D,2,FALSE)="","",VLOOKUP($B10,'Packages'!$A:$D,2,FALSE)),""))</f>
        <v/>
      </c>
      <c r="E10" s="11">
        <f>IF(OR($B10="",$C10=""),"",$C10+IFERROR(VLOOKUP($B10,'Packages'!$A:$D,3,FALSE),30)-1+N($K10))</f>
        <v/>
      </c>
      <c r="F10" s="10">
        <f>IF(OR($A10="",$C10=""),"",COUNTIFS('Register'!$C:$C,$A10,'Register'!$A:$A,"&gt;="&amp;$C10,'Register'!$A:$A,"&lt;="&amp;$E10))</f>
        <v/>
      </c>
      <c r="G10" s="10">
        <f>IF($A10="","",IF($D10="","—",$D10-$F10))</f>
        <v/>
      </c>
      <c r="H10" s="10">
        <f>IF($A10="","",IF($E10&lt;TODAY(),"Expired",IF(AND($D10&lt;&gt;"",$G10&lt;=0),"Used up",IF(OR(AND($D10&lt;&gt;"",$G10&lt;=1),$E10-TODAY()&lt;=7),"Ending soon",IF($D10="","Unlimited","Active")))))</f>
        <v/>
      </c>
      <c r="I10" s="8" t="n"/>
      <c r="J10" s="12">
        <f>IF($B10="","",IFERROR(VLOOKUP($B10,'Packages'!$A:$D,4,FALSE),0)-N($I10))</f>
        <v/>
      </c>
    </row>
    <row r="11">
      <c r="C11" s="9" t="n"/>
      <c r="D11" s="10">
        <f>IF($B11="","",IFERROR(IF(VLOOKUP($B11,'Packages'!$A:$D,2,FALSE)="","",VLOOKUP($B11,'Packages'!$A:$D,2,FALSE)),""))</f>
        <v/>
      </c>
      <c r="E11" s="11">
        <f>IF(OR($B11="",$C11=""),"",$C11+IFERROR(VLOOKUP($B11,'Packages'!$A:$D,3,FALSE),30)-1+N($K11))</f>
        <v/>
      </c>
      <c r="F11" s="10">
        <f>IF(OR($A11="",$C11=""),"",COUNTIFS('Register'!$C:$C,$A11,'Register'!$A:$A,"&gt;="&amp;$C11,'Register'!$A:$A,"&lt;="&amp;$E11))</f>
        <v/>
      </c>
      <c r="G11" s="10">
        <f>IF($A11="","",IF($D11="","—",$D11-$F11))</f>
        <v/>
      </c>
      <c r="H11" s="10">
        <f>IF($A11="","",IF($E11&lt;TODAY(),"Expired",IF(AND($D11&lt;&gt;"",$G11&lt;=0),"Used up",IF(OR(AND($D11&lt;&gt;"",$G11&lt;=1),$E11-TODAY()&lt;=7),"Ending soon",IF($D11="","Unlimited","Active")))))</f>
        <v/>
      </c>
      <c r="I11" s="8" t="n"/>
      <c r="J11" s="12">
        <f>IF($B11="","",IFERROR(VLOOKUP($B11,'Packages'!$A:$D,4,FALSE),0)-N($I11))</f>
        <v/>
      </c>
    </row>
    <row r="12">
      <c r="C12" s="9" t="n"/>
      <c r="D12" s="10">
        <f>IF($B12="","",IFERROR(IF(VLOOKUP($B12,'Packages'!$A:$D,2,FALSE)="","",VLOOKUP($B12,'Packages'!$A:$D,2,FALSE)),""))</f>
        <v/>
      </c>
      <c r="E12" s="11">
        <f>IF(OR($B12="",$C12=""),"",$C12+IFERROR(VLOOKUP($B12,'Packages'!$A:$D,3,FALSE),30)-1+N($K12))</f>
        <v/>
      </c>
      <c r="F12" s="10">
        <f>IF(OR($A12="",$C12=""),"",COUNTIFS('Register'!$C:$C,$A12,'Register'!$A:$A,"&gt;="&amp;$C12,'Register'!$A:$A,"&lt;="&amp;$E12))</f>
        <v/>
      </c>
      <c r="G12" s="10">
        <f>IF($A12="","",IF($D12="","—",$D12-$F12))</f>
        <v/>
      </c>
      <c r="H12" s="10">
        <f>IF($A12="","",IF($E12&lt;TODAY(),"Expired",IF(AND($D12&lt;&gt;"",$G12&lt;=0),"Used up",IF(OR(AND($D12&lt;&gt;"",$G12&lt;=1),$E12-TODAY()&lt;=7),"Ending soon",IF($D12="","Unlimited","Active")))))</f>
        <v/>
      </c>
      <c r="I12" s="8" t="n"/>
      <c r="J12" s="12">
        <f>IF($B12="","",IFERROR(VLOOKUP($B12,'Packages'!$A:$D,4,FALSE),0)-N($I12))</f>
        <v/>
      </c>
    </row>
    <row r="13">
      <c r="C13" s="9" t="n"/>
      <c r="D13" s="10">
        <f>IF($B13="","",IFERROR(IF(VLOOKUP($B13,'Packages'!$A:$D,2,FALSE)="","",VLOOKUP($B13,'Packages'!$A:$D,2,FALSE)),""))</f>
        <v/>
      </c>
      <c r="E13" s="11">
        <f>IF(OR($B13="",$C13=""),"",$C13+IFERROR(VLOOKUP($B13,'Packages'!$A:$D,3,FALSE),30)-1+N($K13))</f>
        <v/>
      </c>
      <c r="F13" s="10">
        <f>IF(OR($A13="",$C13=""),"",COUNTIFS('Register'!$C:$C,$A13,'Register'!$A:$A,"&gt;="&amp;$C13,'Register'!$A:$A,"&lt;="&amp;$E13))</f>
        <v/>
      </c>
      <c r="G13" s="10">
        <f>IF($A13="","",IF($D13="","—",$D13-$F13))</f>
        <v/>
      </c>
      <c r="H13" s="10">
        <f>IF($A13="","",IF($E13&lt;TODAY(),"Expired",IF(AND($D13&lt;&gt;"",$G13&lt;=0),"Used up",IF(OR(AND($D13&lt;&gt;"",$G13&lt;=1),$E13-TODAY()&lt;=7),"Ending soon",IF($D13="","Unlimited","Active")))))</f>
        <v/>
      </c>
      <c r="I13" s="8" t="n"/>
      <c r="J13" s="12">
        <f>IF($B13="","",IFERROR(VLOOKUP($B13,'Packages'!$A:$D,4,FALSE),0)-N($I13))</f>
        <v/>
      </c>
    </row>
    <row r="14">
      <c r="C14" s="9" t="n"/>
      <c r="D14" s="10">
        <f>IF($B14="","",IFERROR(IF(VLOOKUP($B14,'Packages'!$A:$D,2,FALSE)="","",VLOOKUP($B14,'Packages'!$A:$D,2,FALSE)),""))</f>
        <v/>
      </c>
      <c r="E14" s="11">
        <f>IF(OR($B14="",$C14=""),"",$C14+IFERROR(VLOOKUP($B14,'Packages'!$A:$D,3,FALSE),30)-1+N($K14))</f>
        <v/>
      </c>
      <c r="F14" s="10">
        <f>IF(OR($A14="",$C14=""),"",COUNTIFS('Register'!$C:$C,$A14,'Register'!$A:$A,"&gt;="&amp;$C14,'Register'!$A:$A,"&lt;="&amp;$E14))</f>
        <v/>
      </c>
      <c r="G14" s="10">
        <f>IF($A14="","",IF($D14="","—",$D14-$F14))</f>
        <v/>
      </c>
      <c r="H14" s="10">
        <f>IF($A14="","",IF($E14&lt;TODAY(),"Expired",IF(AND($D14&lt;&gt;"",$G14&lt;=0),"Used up",IF(OR(AND($D14&lt;&gt;"",$G14&lt;=1),$E14-TODAY()&lt;=7),"Ending soon",IF($D14="","Unlimited","Active")))))</f>
        <v/>
      </c>
      <c r="I14" s="8" t="n"/>
      <c r="J14" s="12">
        <f>IF($B14="","",IFERROR(VLOOKUP($B14,'Packages'!$A:$D,4,FALSE),0)-N($I14))</f>
        <v/>
      </c>
    </row>
    <row r="15">
      <c r="C15" s="9" t="n"/>
      <c r="D15" s="10">
        <f>IF($B15="","",IFERROR(IF(VLOOKUP($B15,'Packages'!$A:$D,2,FALSE)="","",VLOOKUP($B15,'Packages'!$A:$D,2,FALSE)),""))</f>
        <v/>
      </c>
      <c r="E15" s="11">
        <f>IF(OR($B15="",$C15=""),"",$C15+IFERROR(VLOOKUP($B15,'Packages'!$A:$D,3,FALSE),30)-1+N($K15))</f>
        <v/>
      </c>
      <c r="F15" s="10">
        <f>IF(OR($A15="",$C15=""),"",COUNTIFS('Register'!$C:$C,$A15,'Register'!$A:$A,"&gt;="&amp;$C15,'Register'!$A:$A,"&lt;="&amp;$E15))</f>
        <v/>
      </c>
      <c r="G15" s="10">
        <f>IF($A15="","",IF($D15="","—",$D15-$F15))</f>
        <v/>
      </c>
      <c r="H15" s="10">
        <f>IF($A15="","",IF($E15&lt;TODAY(),"Expired",IF(AND($D15&lt;&gt;"",$G15&lt;=0),"Used up",IF(OR(AND($D15&lt;&gt;"",$G15&lt;=1),$E15-TODAY()&lt;=7),"Ending soon",IF($D15="","Unlimited","Active")))))</f>
        <v/>
      </c>
      <c r="I15" s="8" t="n"/>
      <c r="J15" s="12">
        <f>IF($B15="","",IFERROR(VLOOKUP($B15,'Packages'!$A:$D,4,FALSE),0)-N($I15))</f>
        <v/>
      </c>
    </row>
    <row r="16">
      <c r="C16" s="9" t="n"/>
      <c r="D16" s="10">
        <f>IF($B16="","",IFERROR(IF(VLOOKUP($B16,'Packages'!$A:$D,2,FALSE)="","",VLOOKUP($B16,'Packages'!$A:$D,2,FALSE)),""))</f>
        <v/>
      </c>
      <c r="E16" s="11">
        <f>IF(OR($B16="",$C16=""),"",$C16+IFERROR(VLOOKUP($B16,'Packages'!$A:$D,3,FALSE),30)-1+N($K16))</f>
        <v/>
      </c>
      <c r="F16" s="10">
        <f>IF(OR($A16="",$C16=""),"",COUNTIFS('Register'!$C:$C,$A16,'Register'!$A:$A,"&gt;="&amp;$C16,'Register'!$A:$A,"&lt;="&amp;$E16))</f>
        <v/>
      </c>
      <c r="G16" s="10">
        <f>IF($A16="","",IF($D16="","—",$D16-$F16))</f>
        <v/>
      </c>
      <c r="H16" s="10">
        <f>IF($A16="","",IF($E16&lt;TODAY(),"Expired",IF(AND($D16&lt;&gt;"",$G16&lt;=0),"Used up",IF(OR(AND($D16&lt;&gt;"",$G16&lt;=1),$E16-TODAY()&lt;=7),"Ending soon",IF($D16="","Unlimited","Active")))))</f>
        <v/>
      </c>
      <c r="I16" s="8" t="n"/>
      <c r="J16" s="12">
        <f>IF($B16="","",IFERROR(VLOOKUP($B16,'Packages'!$A:$D,4,FALSE),0)-N($I16))</f>
        <v/>
      </c>
    </row>
    <row r="17">
      <c r="C17" s="9" t="n"/>
      <c r="D17" s="10">
        <f>IF($B17="","",IFERROR(IF(VLOOKUP($B17,'Packages'!$A:$D,2,FALSE)="","",VLOOKUP($B17,'Packages'!$A:$D,2,FALSE)),""))</f>
        <v/>
      </c>
      <c r="E17" s="11">
        <f>IF(OR($B17="",$C17=""),"",$C17+IFERROR(VLOOKUP($B17,'Packages'!$A:$D,3,FALSE),30)-1+N($K17))</f>
        <v/>
      </c>
      <c r="F17" s="10">
        <f>IF(OR($A17="",$C17=""),"",COUNTIFS('Register'!$C:$C,$A17,'Register'!$A:$A,"&gt;="&amp;$C17,'Register'!$A:$A,"&lt;="&amp;$E17))</f>
        <v/>
      </c>
      <c r="G17" s="10">
        <f>IF($A17="","",IF($D17="","—",$D17-$F17))</f>
        <v/>
      </c>
      <c r="H17" s="10">
        <f>IF($A17="","",IF($E17&lt;TODAY(),"Expired",IF(AND($D17&lt;&gt;"",$G17&lt;=0),"Used up",IF(OR(AND($D17&lt;&gt;"",$G17&lt;=1),$E17-TODAY()&lt;=7),"Ending soon",IF($D17="","Unlimited","Active")))))</f>
        <v/>
      </c>
      <c r="I17" s="8" t="n"/>
      <c r="J17" s="12">
        <f>IF($B17="","",IFERROR(VLOOKUP($B17,'Packages'!$A:$D,4,FALSE),0)-N($I17))</f>
        <v/>
      </c>
    </row>
    <row r="18">
      <c r="C18" s="9" t="n"/>
      <c r="D18" s="10">
        <f>IF($B18="","",IFERROR(IF(VLOOKUP($B18,'Packages'!$A:$D,2,FALSE)="","",VLOOKUP($B18,'Packages'!$A:$D,2,FALSE)),""))</f>
        <v/>
      </c>
      <c r="E18" s="11">
        <f>IF(OR($B18="",$C18=""),"",$C18+IFERROR(VLOOKUP($B18,'Packages'!$A:$D,3,FALSE),30)-1+N($K18))</f>
        <v/>
      </c>
      <c r="F18" s="10">
        <f>IF(OR($A18="",$C18=""),"",COUNTIFS('Register'!$C:$C,$A18,'Register'!$A:$A,"&gt;="&amp;$C18,'Register'!$A:$A,"&lt;="&amp;$E18))</f>
        <v/>
      </c>
      <c r="G18" s="10">
        <f>IF($A18="","",IF($D18="","—",$D18-$F18))</f>
        <v/>
      </c>
      <c r="H18" s="10">
        <f>IF($A18="","",IF($E18&lt;TODAY(),"Expired",IF(AND($D18&lt;&gt;"",$G18&lt;=0),"Used up",IF(OR(AND($D18&lt;&gt;"",$G18&lt;=1),$E18-TODAY()&lt;=7),"Ending soon",IF($D18="","Unlimited","Active")))))</f>
        <v/>
      </c>
      <c r="I18" s="8" t="n"/>
      <c r="J18" s="12">
        <f>IF($B18="","",IFERROR(VLOOKUP($B18,'Packages'!$A:$D,4,FALSE),0)-N($I18))</f>
        <v/>
      </c>
    </row>
    <row r="19">
      <c r="C19" s="9" t="n"/>
      <c r="D19" s="10">
        <f>IF($B19="","",IFERROR(IF(VLOOKUP($B19,'Packages'!$A:$D,2,FALSE)="","",VLOOKUP($B19,'Packages'!$A:$D,2,FALSE)),""))</f>
        <v/>
      </c>
      <c r="E19" s="11">
        <f>IF(OR($B19="",$C19=""),"",$C19+IFERROR(VLOOKUP($B19,'Packages'!$A:$D,3,FALSE),30)-1+N($K19))</f>
        <v/>
      </c>
      <c r="F19" s="10">
        <f>IF(OR($A19="",$C19=""),"",COUNTIFS('Register'!$C:$C,$A19,'Register'!$A:$A,"&gt;="&amp;$C19,'Register'!$A:$A,"&lt;="&amp;$E19))</f>
        <v/>
      </c>
      <c r="G19" s="10">
        <f>IF($A19="","",IF($D19="","—",$D19-$F19))</f>
        <v/>
      </c>
      <c r="H19" s="10">
        <f>IF($A19="","",IF($E19&lt;TODAY(),"Expired",IF(AND($D19&lt;&gt;"",$G19&lt;=0),"Used up",IF(OR(AND($D19&lt;&gt;"",$G19&lt;=1),$E19-TODAY()&lt;=7),"Ending soon",IF($D19="","Unlimited","Active")))))</f>
        <v/>
      </c>
      <c r="I19" s="8" t="n"/>
      <c r="J19" s="12">
        <f>IF($B19="","",IFERROR(VLOOKUP($B19,'Packages'!$A:$D,4,FALSE),0)-N($I19))</f>
        <v/>
      </c>
    </row>
    <row r="20">
      <c r="C20" s="9" t="n"/>
      <c r="D20" s="10">
        <f>IF($B20="","",IFERROR(IF(VLOOKUP($B20,'Packages'!$A:$D,2,FALSE)="","",VLOOKUP($B20,'Packages'!$A:$D,2,FALSE)),""))</f>
        <v/>
      </c>
      <c r="E20" s="11">
        <f>IF(OR($B20="",$C20=""),"",$C20+IFERROR(VLOOKUP($B20,'Packages'!$A:$D,3,FALSE),30)-1+N($K20))</f>
        <v/>
      </c>
      <c r="F20" s="10">
        <f>IF(OR($A20="",$C20=""),"",COUNTIFS('Register'!$C:$C,$A20,'Register'!$A:$A,"&gt;="&amp;$C20,'Register'!$A:$A,"&lt;="&amp;$E20))</f>
        <v/>
      </c>
      <c r="G20" s="10">
        <f>IF($A20="","",IF($D20="","—",$D20-$F20))</f>
        <v/>
      </c>
      <c r="H20" s="10">
        <f>IF($A20="","",IF($E20&lt;TODAY(),"Expired",IF(AND($D20&lt;&gt;"",$G20&lt;=0),"Used up",IF(OR(AND($D20&lt;&gt;"",$G20&lt;=1),$E20-TODAY()&lt;=7),"Ending soon",IF($D20="","Unlimited","Active")))))</f>
        <v/>
      </c>
      <c r="I20" s="8" t="n"/>
      <c r="J20" s="12">
        <f>IF($B20="","",IFERROR(VLOOKUP($B20,'Packages'!$A:$D,4,FALSE),0)-N($I20))</f>
        <v/>
      </c>
    </row>
    <row r="21">
      <c r="C21" s="9" t="n"/>
      <c r="D21" s="10">
        <f>IF($B21="","",IFERROR(IF(VLOOKUP($B21,'Packages'!$A:$D,2,FALSE)="","",VLOOKUP($B21,'Packages'!$A:$D,2,FALSE)),""))</f>
        <v/>
      </c>
      <c r="E21" s="11">
        <f>IF(OR($B21="",$C21=""),"",$C21+IFERROR(VLOOKUP($B21,'Packages'!$A:$D,3,FALSE),30)-1+N($K21))</f>
        <v/>
      </c>
      <c r="F21" s="10">
        <f>IF(OR($A21="",$C21=""),"",COUNTIFS('Register'!$C:$C,$A21,'Register'!$A:$A,"&gt;="&amp;$C21,'Register'!$A:$A,"&lt;="&amp;$E21))</f>
        <v/>
      </c>
      <c r="G21" s="10">
        <f>IF($A21="","",IF($D21="","—",$D21-$F21))</f>
        <v/>
      </c>
      <c r="H21" s="10">
        <f>IF($A21="","",IF($E21&lt;TODAY(),"Expired",IF(AND($D21&lt;&gt;"",$G21&lt;=0),"Used up",IF(OR(AND($D21&lt;&gt;"",$G21&lt;=1),$E21-TODAY()&lt;=7),"Ending soon",IF($D21="","Unlimited","Active")))))</f>
        <v/>
      </c>
      <c r="I21" s="8" t="n"/>
      <c r="J21" s="12">
        <f>IF($B21="","",IFERROR(VLOOKUP($B21,'Packages'!$A:$D,4,FALSE),0)-N($I21))</f>
        <v/>
      </c>
    </row>
    <row r="22">
      <c r="C22" s="9" t="n"/>
      <c r="D22" s="10">
        <f>IF($B22="","",IFERROR(IF(VLOOKUP($B22,'Packages'!$A:$D,2,FALSE)="","",VLOOKUP($B22,'Packages'!$A:$D,2,FALSE)),""))</f>
        <v/>
      </c>
      <c r="E22" s="11">
        <f>IF(OR($B22="",$C22=""),"",$C22+IFERROR(VLOOKUP($B22,'Packages'!$A:$D,3,FALSE),30)-1+N($K22))</f>
        <v/>
      </c>
      <c r="F22" s="10">
        <f>IF(OR($A22="",$C22=""),"",COUNTIFS('Register'!$C:$C,$A22,'Register'!$A:$A,"&gt;="&amp;$C22,'Register'!$A:$A,"&lt;="&amp;$E22))</f>
        <v/>
      </c>
      <c r="G22" s="10">
        <f>IF($A22="","",IF($D22="","—",$D22-$F22))</f>
        <v/>
      </c>
      <c r="H22" s="10">
        <f>IF($A22="","",IF($E22&lt;TODAY(),"Expired",IF(AND($D22&lt;&gt;"",$G22&lt;=0),"Used up",IF(OR(AND($D22&lt;&gt;"",$G22&lt;=1),$E22-TODAY()&lt;=7),"Ending soon",IF($D22="","Unlimited","Active")))))</f>
        <v/>
      </c>
      <c r="I22" s="8" t="n"/>
      <c r="J22" s="12">
        <f>IF($B22="","",IFERROR(VLOOKUP($B22,'Packages'!$A:$D,4,FALSE),0)-N($I22))</f>
        <v/>
      </c>
    </row>
    <row r="23">
      <c r="C23" s="9" t="n"/>
      <c r="D23" s="10">
        <f>IF($B23="","",IFERROR(IF(VLOOKUP($B23,'Packages'!$A:$D,2,FALSE)="","",VLOOKUP($B23,'Packages'!$A:$D,2,FALSE)),""))</f>
        <v/>
      </c>
      <c r="E23" s="11">
        <f>IF(OR($B23="",$C23=""),"",$C23+IFERROR(VLOOKUP($B23,'Packages'!$A:$D,3,FALSE),30)-1+N($K23))</f>
        <v/>
      </c>
      <c r="F23" s="10">
        <f>IF(OR($A23="",$C23=""),"",COUNTIFS('Register'!$C:$C,$A23,'Register'!$A:$A,"&gt;="&amp;$C23,'Register'!$A:$A,"&lt;="&amp;$E23))</f>
        <v/>
      </c>
      <c r="G23" s="10">
        <f>IF($A23="","",IF($D23="","—",$D23-$F23))</f>
        <v/>
      </c>
      <c r="H23" s="10">
        <f>IF($A23="","",IF($E23&lt;TODAY(),"Expired",IF(AND($D23&lt;&gt;"",$G23&lt;=0),"Used up",IF(OR(AND($D23&lt;&gt;"",$G23&lt;=1),$E23-TODAY()&lt;=7),"Ending soon",IF($D23="","Unlimited","Active")))))</f>
        <v/>
      </c>
      <c r="I23" s="8" t="n"/>
      <c r="J23" s="12">
        <f>IF($B23="","",IFERROR(VLOOKUP($B23,'Packages'!$A:$D,4,FALSE),0)-N($I23))</f>
        <v/>
      </c>
    </row>
    <row r="24">
      <c r="C24" s="9" t="n"/>
      <c r="D24" s="10">
        <f>IF($B24="","",IFERROR(IF(VLOOKUP($B24,'Packages'!$A:$D,2,FALSE)="","",VLOOKUP($B24,'Packages'!$A:$D,2,FALSE)),""))</f>
        <v/>
      </c>
      <c r="E24" s="11">
        <f>IF(OR($B24="",$C24=""),"",$C24+IFERROR(VLOOKUP($B24,'Packages'!$A:$D,3,FALSE),30)-1+N($K24))</f>
        <v/>
      </c>
      <c r="F24" s="10">
        <f>IF(OR($A24="",$C24=""),"",COUNTIFS('Register'!$C:$C,$A24,'Register'!$A:$A,"&gt;="&amp;$C24,'Register'!$A:$A,"&lt;="&amp;$E24))</f>
        <v/>
      </c>
      <c r="G24" s="10">
        <f>IF($A24="","",IF($D24="","—",$D24-$F24))</f>
        <v/>
      </c>
      <c r="H24" s="10">
        <f>IF($A24="","",IF($E24&lt;TODAY(),"Expired",IF(AND($D24&lt;&gt;"",$G24&lt;=0),"Used up",IF(OR(AND($D24&lt;&gt;"",$G24&lt;=1),$E24-TODAY()&lt;=7),"Ending soon",IF($D24="","Unlimited","Active")))))</f>
        <v/>
      </c>
      <c r="I24" s="8" t="n"/>
      <c r="J24" s="12">
        <f>IF($B24="","",IFERROR(VLOOKUP($B24,'Packages'!$A:$D,4,FALSE),0)-N($I24))</f>
        <v/>
      </c>
    </row>
    <row r="25">
      <c r="C25" s="9" t="n"/>
      <c r="D25" s="10">
        <f>IF($B25="","",IFERROR(IF(VLOOKUP($B25,'Packages'!$A:$D,2,FALSE)="","",VLOOKUP($B25,'Packages'!$A:$D,2,FALSE)),""))</f>
        <v/>
      </c>
      <c r="E25" s="11">
        <f>IF(OR($B25="",$C25=""),"",$C25+IFERROR(VLOOKUP($B25,'Packages'!$A:$D,3,FALSE),30)-1+N($K25))</f>
        <v/>
      </c>
      <c r="F25" s="10">
        <f>IF(OR($A25="",$C25=""),"",COUNTIFS('Register'!$C:$C,$A25,'Register'!$A:$A,"&gt;="&amp;$C25,'Register'!$A:$A,"&lt;="&amp;$E25))</f>
        <v/>
      </c>
      <c r="G25" s="10">
        <f>IF($A25="","",IF($D25="","—",$D25-$F25))</f>
        <v/>
      </c>
      <c r="H25" s="10">
        <f>IF($A25="","",IF($E25&lt;TODAY(),"Expired",IF(AND($D25&lt;&gt;"",$G25&lt;=0),"Used up",IF(OR(AND($D25&lt;&gt;"",$G25&lt;=1),$E25-TODAY()&lt;=7),"Ending soon",IF($D25="","Unlimited","Active")))))</f>
        <v/>
      </c>
      <c r="I25" s="8" t="n"/>
      <c r="J25" s="12">
        <f>IF($B25="","",IFERROR(VLOOKUP($B25,'Packages'!$A:$D,4,FALSE),0)-N($I25))</f>
        <v/>
      </c>
    </row>
    <row r="26">
      <c r="C26" s="9" t="n"/>
      <c r="D26" s="10">
        <f>IF($B26="","",IFERROR(IF(VLOOKUP($B26,'Packages'!$A:$D,2,FALSE)="","",VLOOKUP($B26,'Packages'!$A:$D,2,FALSE)),""))</f>
        <v/>
      </c>
      <c r="E26" s="11">
        <f>IF(OR($B26="",$C26=""),"",$C26+IFERROR(VLOOKUP($B26,'Packages'!$A:$D,3,FALSE),30)-1+N($K26))</f>
        <v/>
      </c>
      <c r="F26" s="10">
        <f>IF(OR($A26="",$C26=""),"",COUNTIFS('Register'!$C:$C,$A26,'Register'!$A:$A,"&gt;="&amp;$C26,'Register'!$A:$A,"&lt;="&amp;$E26))</f>
        <v/>
      </c>
      <c r="G26" s="10">
        <f>IF($A26="","",IF($D26="","—",$D26-$F26))</f>
        <v/>
      </c>
      <c r="H26" s="10">
        <f>IF($A26="","",IF($E26&lt;TODAY(),"Expired",IF(AND($D26&lt;&gt;"",$G26&lt;=0),"Used up",IF(OR(AND($D26&lt;&gt;"",$G26&lt;=1),$E26-TODAY()&lt;=7),"Ending soon",IF($D26="","Unlimited","Active")))))</f>
        <v/>
      </c>
      <c r="I26" s="8" t="n"/>
      <c r="J26" s="12">
        <f>IF($B26="","",IFERROR(VLOOKUP($B26,'Packages'!$A:$D,4,FALSE),0)-N($I26))</f>
        <v/>
      </c>
    </row>
    <row r="27">
      <c r="C27" s="9" t="n"/>
      <c r="D27" s="10">
        <f>IF($B27="","",IFERROR(IF(VLOOKUP($B27,'Packages'!$A:$D,2,FALSE)="","",VLOOKUP($B27,'Packages'!$A:$D,2,FALSE)),""))</f>
        <v/>
      </c>
      <c r="E27" s="11">
        <f>IF(OR($B27="",$C27=""),"",$C27+IFERROR(VLOOKUP($B27,'Packages'!$A:$D,3,FALSE),30)-1+N($K27))</f>
        <v/>
      </c>
      <c r="F27" s="10">
        <f>IF(OR($A27="",$C27=""),"",COUNTIFS('Register'!$C:$C,$A27,'Register'!$A:$A,"&gt;="&amp;$C27,'Register'!$A:$A,"&lt;="&amp;$E27))</f>
        <v/>
      </c>
      <c r="G27" s="10">
        <f>IF($A27="","",IF($D27="","—",$D27-$F27))</f>
        <v/>
      </c>
      <c r="H27" s="10">
        <f>IF($A27="","",IF($E27&lt;TODAY(),"Expired",IF(AND($D27&lt;&gt;"",$G27&lt;=0),"Used up",IF(OR(AND($D27&lt;&gt;"",$G27&lt;=1),$E27-TODAY()&lt;=7),"Ending soon",IF($D27="","Unlimited","Active")))))</f>
        <v/>
      </c>
      <c r="I27" s="8" t="n"/>
      <c r="J27" s="12">
        <f>IF($B27="","",IFERROR(VLOOKUP($B27,'Packages'!$A:$D,4,FALSE),0)-N($I27))</f>
        <v/>
      </c>
    </row>
    <row r="28">
      <c r="C28" s="9" t="n"/>
      <c r="D28" s="10">
        <f>IF($B28="","",IFERROR(IF(VLOOKUP($B28,'Packages'!$A:$D,2,FALSE)="","",VLOOKUP($B28,'Packages'!$A:$D,2,FALSE)),""))</f>
        <v/>
      </c>
      <c r="E28" s="11">
        <f>IF(OR($B28="",$C28=""),"",$C28+IFERROR(VLOOKUP($B28,'Packages'!$A:$D,3,FALSE),30)-1+N($K28))</f>
        <v/>
      </c>
      <c r="F28" s="10">
        <f>IF(OR($A28="",$C28=""),"",COUNTIFS('Register'!$C:$C,$A28,'Register'!$A:$A,"&gt;="&amp;$C28,'Register'!$A:$A,"&lt;="&amp;$E28))</f>
        <v/>
      </c>
      <c r="G28" s="10">
        <f>IF($A28="","",IF($D28="","—",$D28-$F28))</f>
        <v/>
      </c>
      <c r="H28" s="10">
        <f>IF($A28="","",IF($E28&lt;TODAY(),"Expired",IF(AND($D28&lt;&gt;"",$G28&lt;=0),"Used up",IF(OR(AND($D28&lt;&gt;"",$G28&lt;=1),$E28-TODAY()&lt;=7),"Ending soon",IF($D28="","Unlimited","Active")))))</f>
        <v/>
      </c>
      <c r="I28" s="8" t="n"/>
      <c r="J28" s="12">
        <f>IF($B28="","",IFERROR(VLOOKUP($B28,'Packages'!$A:$D,4,FALSE),0)-N($I28))</f>
        <v/>
      </c>
    </row>
    <row r="29">
      <c r="C29" s="9" t="n"/>
      <c r="D29" s="10">
        <f>IF($B29="","",IFERROR(IF(VLOOKUP($B29,'Packages'!$A:$D,2,FALSE)="","",VLOOKUP($B29,'Packages'!$A:$D,2,FALSE)),""))</f>
        <v/>
      </c>
      <c r="E29" s="11">
        <f>IF(OR($B29="",$C29=""),"",$C29+IFERROR(VLOOKUP($B29,'Packages'!$A:$D,3,FALSE),30)-1+N($K29))</f>
        <v/>
      </c>
      <c r="F29" s="10">
        <f>IF(OR($A29="",$C29=""),"",COUNTIFS('Register'!$C:$C,$A29,'Register'!$A:$A,"&gt;="&amp;$C29,'Register'!$A:$A,"&lt;="&amp;$E29))</f>
        <v/>
      </c>
      <c r="G29" s="10">
        <f>IF($A29="","",IF($D29="","—",$D29-$F29))</f>
        <v/>
      </c>
      <c r="H29" s="10">
        <f>IF($A29="","",IF($E29&lt;TODAY(),"Expired",IF(AND($D29&lt;&gt;"",$G29&lt;=0),"Used up",IF(OR(AND($D29&lt;&gt;"",$G29&lt;=1),$E29-TODAY()&lt;=7),"Ending soon",IF($D29="","Unlimited","Active")))))</f>
        <v/>
      </c>
      <c r="I29" s="8" t="n"/>
      <c r="J29" s="12">
        <f>IF($B29="","",IFERROR(VLOOKUP($B29,'Packages'!$A:$D,4,FALSE),0)-N($I29))</f>
        <v/>
      </c>
    </row>
    <row r="30">
      <c r="C30" s="9" t="n"/>
      <c r="D30" s="10">
        <f>IF($B30="","",IFERROR(IF(VLOOKUP($B30,'Packages'!$A:$D,2,FALSE)="","",VLOOKUP($B30,'Packages'!$A:$D,2,FALSE)),""))</f>
        <v/>
      </c>
      <c r="E30" s="11">
        <f>IF(OR($B30="",$C30=""),"",$C30+IFERROR(VLOOKUP($B30,'Packages'!$A:$D,3,FALSE),30)-1+N($K30))</f>
        <v/>
      </c>
      <c r="F30" s="10">
        <f>IF(OR($A30="",$C30=""),"",COUNTIFS('Register'!$C:$C,$A30,'Register'!$A:$A,"&gt;="&amp;$C30,'Register'!$A:$A,"&lt;="&amp;$E30))</f>
        <v/>
      </c>
      <c r="G30" s="10">
        <f>IF($A30="","",IF($D30="","—",$D30-$F30))</f>
        <v/>
      </c>
      <c r="H30" s="10">
        <f>IF($A30="","",IF($E30&lt;TODAY(),"Expired",IF(AND($D30&lt;&gt;"",$G30&lt;=0),"Used up",IF(OR(AND($D30&lt;&gt;"",$G30&lt;=1),$E30-TODAY()&lt;=7),"Ending soon",IF($D30="","Unlimited","Active")))))</f>
        <v/>
      </c>
      <c r="I30" s="8" t="n"/>
      <c r="J30" s="12">
        <f>IF($B30="","",IFERROR(VLOOKUP($B30,'Packages'!$A:$D,4,FALSE),0)-N($I30))</f>
        <v/>
      </c>
    </row>
    <row r="31">
      <c r="C31" s="9" t="n"/>
      <c r="D31" s="10">
        <f>IF($B31="","",IFERROR(IF(VLOOKUP($B31,'Packages'!$A:$D,2,FALSE)="","",VLOOKUP($B31,'Packages'!$A:$D,2,FALSE)),""))</f>
        <v/>
      </c>
      <c r="E31" s="11">
        <f>IF(OR($B31="",$C31=""),"",$C31+IFERROR(VLOOKUP($B31,'Packages'!$A:$D,3,FALSE),30)-1+N($K31))</f>
        <v/>
      </c>
      <c r="F31" s="10">
        <f>IF(OR($A31="",$C31=""),"",COUNTIFS('Register'!$C:$C,$A31,'Register'!$A:$A,"&gt;="&amp;$C31,'Register'!$A:$A,"&lt;="&amp;$E31))</f>
        <v/>
      </c>
      <c r="G31" s="10">
        <f>IF($A31="","",IF($D31="","—",$D31-$F31))</f>
        <v/>
      </c>
      <c r="H31" s="10">
        <f>IF($A31="","",IF($E31&lt;TODAY(),"Expired",IF(AND($D31&lt;&gt;"",$G31&lt;=0),"Used up",IF(OR(AND($D31&lt;&gt;"",$G31&lt;=1),$E31-TODAY()&lt;=7),"Ending soon",IF($D31="","Unlimited","Active")))))</f>
        <v/>
      </c>
      <c r="I31" s="8" t="n"/>
      <c r="J31" s="12">
        <f>IF($B31="","",IFERROR(VLOOKUP($B31,'Packages'!$A:$D,4,FALSE),0)-N($I31))</f>
        <v/>
      </c>
    </row>
    <row r="32">
      <c r="C32" s="9" t="n"/>
      <c r="D32" s="10">
        <f>IF($B32="","",IFERROR(IF(VLOOKUP($B32,'Packages'!$A:$D,2,FALSE)="","",VLOOKUP($B32,'Packages'!$A:$D,2,FALSE)),""))</f>
        <v/>
      </c>
      <c r="E32" s="11">
        <f>IF(OR($B32="",$C32=""),"",$C32+IFERROR(VLOOKUP($B32,'Packages'!$A:$D,3,FALSE),30)-1+N($K32))</f>
        <v/>
      </c>
      <c r="F32" s="10">
        <f>IF(OR($A32="",$C32=""),"",COUNTIFS('Register'!$C:$C,$A32,'Register'!$A:$A,"&gt;="&amp;$C32,'Register'!$A:$A,"&lt;="&amp;$E32))</f>
        <v/>
      </c>
      <c r="G32" s="10">
        <f>IF($A32="","",IF($D32="","—",$D32-$F32))</f>
        <v/>
      </c>
      <c r="H32" s="10">
        <f>IF($A32="","",IF($E32&lt;TODAY(),"Expired",IF(AND($D32&lt;&gt;"",$G32&lt;=0),"Used up",IF(OR(AND($D32&lt;&gt;"",$G32&lt;=1),$E32-TODAY()&lt;=7),"Ending soon",IF($D32="","Unlimited","Active")))))</f>
        <v/>
      </c>
      <c r="I32" s="8" t="n"/>
      <c r="J32" s="12">
        <f>IF($B32="","",IFERROR(VLOOKUP($B32,'Packages'!$A:$D,4,FALSE),0)-N($I32))</f>
        <v/>
      </c>
    </row>
    <row r="33">
      <c r="C33" s="9" t="n"/>
      <c r="D33" s="10">
        <f>IF($B33="","",IFERROR(IF(VLOOKUP($B33,'Packages'!$A:$D,2,FALSE)="","",VLOOKUP($B33,'Packages'!$A:$D,2,FALSE)),""))</f>
        <v/>
      </c>
      <c r="E33" s="11">
        <f>IF(OR($B33="",$C33=""),"",$C33+IFERROR(VLOOKUP($B33,'Packages'!$A:$D,3,FALSE),30)-1+N($K33))</f>
        <v/>
      </c>
      <c r="F33" s="10">
        <f>IF(OR($A33="",$C33=""),"",COUNTIFS('Register'!$C:$C,$A33,'Register'!$A:$A,"&gt;="&amp;$C33,'Register'!$A:$A,"&lt;="&amp;$E33))</f>
        <v/>
      </c>
      <c r="G33" s="10">
        <f>IF($A33="","",IF($D33="","—",$D33-$F33))</f>
        <v/>
      </c>
      <c r="H33" s="10">
        <f>IF($A33="","",IF($E33&lt;TODAY(),"Expired",IF(AND($D33&lt;&gt;"",$G33&lt;=0),"Used up",IF(OR(AND($D33&lt;&gt;"",$G33&lt;=1),$E33-TODAY()&lt;=7),"Ending soon",IF($D33="","Unlimited","Active")))))</f>
        <v/>
      </c>
      <c r="I33" s="8" t="n"/>
      <c r="J33" s="12">
        <f>IF($B33="","",IFERROR(VLOOKUP($B33,'Packages'!$A:$D,4,FALSE),0)-N($I33))</f>
        <v/>
      </c>
    </row>
    <row r="34">
      <c r="C34" s="9" t="n"/>
      <c r="D34" s="10">
        <f>IF($B34="","",IFERROR(IF(VLOOKUP($B34,'Packages'!$A:$D,2,FALSE)="","",VLOOKUP($B34,'Packages'!$A:$D,2,FALSE)),""))</f>
        <v/>
      </c>
      <c r="E34" s="11">
        <f>IF(OR($B34="",$C34=""),"",$C34+IFERROR(VLOOKUP($B34,'Packages'!$A:$D,3,FALSE),30)-1+N($K34))</f>
        <v/>
      </c>
      <c r="F34" s="10">
        <f>IF(OR($A34="",$C34=""),"",COUNTIFS('Register'!$C:$C,$A34,'Register'!$A:$A,"&gt;="&amp;$C34,'Register'!$A:$A,"&lt;="&amp;$E34))</f>
        <v/>
      </c>
      <c r="G34" s="10">
        <f>IF($A34="","",IF($D34="","—",$D34-$F34))</f>
        <v/>
      </c>
      <c r="H34" s="10">
        <f>IF($A34="","",IF($E34&lt;TODAY(),"Expired",IF(AND($D34&lt;&gt;"",$G34&lt;=0),"Used up",IF(OR(AND($D34&lt;&gt;"",$G34&lt;=1),$E34-TODAY()&lt;=7),"Ending soon",IF($D34="","Unlimited","Active")))))</f>
        <v/>
      </c>
      <c r="I34" s="8" t="n"/>
      <c r="J34" s="12">
        <f>IF($B34="","",IFERROR(VLOOKUP($B34,'Packages'!$A:$D,4,FALSE),0)-N($I34))</f>
        <v/>
      </c>
    </row>
    <row r="35">
      <c r="C35" s="9" t="n"/>
      <c r="D35" s="10">
        <f>IF($B35="","",IFERROR(IF(VLOOKUP($B35,'Packages'!$A:$D,2,FALSE)="","",VLOOKUP($B35,'Packages'!$A:$D,2,FALSE)),""))</f>
        <v/>
      </c>
      <c r="E35" s="11">
        <f>IF(OR($B35="",$C35=""),"",$C35+IFERROR(VLOOKUP($B35,'Packages'!$A:$D,3,FALSE),30)-1+N($K35))</f>
        <v/>
      </c>
      <c r="F35" s="10">
        <f>IF(OR($A35="",$C35=""),"",COUNTIFS('Register'!$C:$C,$A35,'Register'!$A:$A,"&gt;="&amp;$C35,'Register'!$A:$A,"&lt;="&amp;$E35))</f>
        <v/>
      </c>
      <c r="G35" s="10">
        <f>IF($A35="","",IF($D35="","—",$D35-$F35))</f>
        <v/>
      </c>
      <c r="H35" s="10">
        <f>IF($A35="","",IF($E35&lt;TODAY(),"Expired",IF(AND($D35&lt;&gt;"",$G35&lt;=0),"Used up",IF(OR(AND($D35&lt;&gt;"",$G35&lt;=1),$E35-TODAY()&lt;=7),"Ending soon",IF($D35="","Unlimited","Active")))))</f>
        <v/>
      </c>
      <c r="I35" s="8" t="n"/>
      <c r="J35" s="12">
        <f>IF($B35="","",IFERROR(VLOOKUP($B35,'Packages'!$A:$D,4,FALSE),0)-N($I35))</f>
        <v/>
      </c>
    </row>
    <row r="36">
      <c r="C36" s="9" t="n"/>
      <c r="D36" s="10">
        <f>IF($B36="","",IFERROR(IF(VLOOKUP($B36,'Packages'!$A:$D,2,FALSE)="","",VLOOKUP($B36,'Packages'!$A:$D,2,FALSE)),""))</f>
        <v/>
      </c>
      <c r="E36" s="11">
        <f>IF(OR($B36="",$C36=""),"",$C36+IFERROR(VLOOKUP($B36,'Packages'!$A:$D,3,FALSE),30)-1+N($K36))</f>
        <v/>
      </c>
      <c r="F36" s="10">
        <f>IF(OR($A36="",$C36=""),"",COUNTIFS('Register'!$C:$C,$A36,'Register'!$A:$A,"&gt;="&amp;$C36,'Register'!$A:$A,"&lt;="&amp;$E36))</f>
        <v/>
      </c>
      <c r="G36" s="10">
        <f>IF($A36="","",IF($D36="","—",$D36-$F36))</f>
        <v/>
      </c>
      <c r="H36" s="10">
        <f>IF($A36="","",IF($E36&lt;TODAY(),"Expired",IF(AND($D36&lt;&gt;"",$G36&lt;=0),"Used up",IF(OR(AND($D36&lt;&gt;"",$G36&lt;=1),$E36-TODAY()&lt;=7),"Ending soon",IF($D36="","Unlimited","Active")))))</f>
        <v/>
      </c>
      <c r="I36" s="8" t="n"/>
      <c r="J36" s="12">
        <f>IF($B36="","",IFERROR(VLOOKUP($B36,'Packages'!$A:$D,4,FALSE),0)-N($I36))</f>
        <v/>
      </c>
    </row>
    <row r="37">
      <c r="C37" s="9" t="n"/>
      <c r="D37" s="10">
        <f>IF($B37="","",IFERROR(IF(VLOOKUP($B37,'Packages'!$A:$D,2,FALSE)="","",VLOOKUP($B37,'Packages'!$A:$D,2,FALSE)),""))</f>
        <v/>
      </c>
      <c r="E37" s="11">
        <f>IF(OR($B37="",$C37=""),"",$C37+IFERROR(VLOOKUP($B37,'Packages'!$A:$D,3,FALSE),30)-1+N($K37))</f>
        <v/>
      </c>
      <c r="F37" s="10">
        <f>IF(OR($A37="",$C37=""),"",COUNTIFS('Register'!$C:$C,$A37,'Register'!$A:$A,"&gt;="&amp;$C37,'Register'!$A:$A,"&lt;="&amp;$E37))</f>
        <v/>
      </c>
      <c r="G37" s="10">
        <f>IF($A37="","",IF($D37="","—",$D37-$F37))</f>
        <v/>
      </c>
      <c r="H37" s="10">
        <f>IF($A37="","",IF($E37&lt;TODAY(),"Expired",IF(AND($D37&lt;&gt;"",$G37&lt;=0),"Used up",IF(OR(AND($D37&lt;&gt;"",$G37&lt;=1),$E37-TODAY()&lt;=7),"Ending soon",IF($D37="","Unlimited","Active")))))</f>
        <v/>
      </c>
      <c r="I37" s="8" t="n"/>
      <c r="J37" s="12">
        <f>IF($B37="","",IFERROR(VLOOKUP($B37,'Packages'!$A:$D,4,FALSE),0)-N($I37))</f>
        <v/>
      </c>
    </row>
    <row r="38">
      <c r="C38" s="9" t="n"/>
      <c r="D38" s="10">
        <f>IF($B38="","",IFERROR(IF(VLOOKUP($B38,'Packages'!$A:$D,2,FALSE)="","",VLOOKUP($B38,'Packages'!$A:$D,2,FALSE)),""))</f>
        <v/>
      </c>
      <c r="E38" s="11">
        <f>IF(OR($B38="",$C38=""),"",$C38+IFERROR(VLOOKUP($B38,'Packages'!$A:$D,3,FALSE),30)-1+N($K38))</f>
        <v/>
      </c>
      <c r="F38" s="10">
        <f>IF(OR($A38="",$C38=""),"",COUNTIFS('Register'!$C:$C,$A38,'Register'!$A:$A,"&gt;="&amp;$C38,'Register'!$A:$A,"&lt;="&amp;$E38))</f>
        <v/>
      </c>
      <c r="G38" s="10">
        <f>IF($A38="","",IF($D38="","—",$D38-$F38))</f>
        <v/>
      </c>
      <c r="H38" s="10">
        <f>IF($A38="","",IF($E38&lt;TODAY(),"Expired",IF(AND($D38&lt;&gt;"",$G38&lt;=0),"Used up",IF(OR(AND($D38&lt;&gt;"",$G38&lt;=1),$E38-TODAY()&lt;=7),"Ending soon",IF($D38="","Unlimited","Active")))))</f>
        <v/>
      </c>
      <c r="I38" s="8" t="n"/>
      <c r="J38" s="12">
        <f>IF($B38="","",IFERROR(VLOOKUP($B38,'Packages'!$A:$D,4,FALSE),0)-N($I38))</f>
        <v/>
      </c>
    </row>
    <row r="39">
      <c r="C39" s="9" t="n"/>
      <c r="D39" s="10">
        <f>IF($B39="","",IFERROR(IF(VLOOKUP($B39,'Packages'!$A:$D,2,FALSE)="","",VLOOKUP($B39,'Packages'!$A:$D,2,FALSE)),""))</f>
        <v/>
      </c>
      <c r="E39" s="11">
        <f>IF(OR($B39="",$C39=""),"",$C39+IFERROR(VLOOKUP($B39,'Packages'!$A:$D,3,FALSE),30)-1+N($K39))</f>
        <v/>
      </c>
      <c r="F39" s="10">
        <f>IF(OR($A39="",$C39=""),"",COUNTIFS('Register'!$C:$C,$A39,'Register'!$A:$A,"&gt;="&amp;$C39,'Register'!$A:$A,"&lt;="&amp;$E39))</f>
        <v/>
      </c>
      <c r="G39" s="10">
        <f>IF($A39="","",IF($D39="","—",$D39-$F39))</f>
        <v/>
      </c>
      <c r="H39" s="10">
        <f>IF($A39="","",IF($E39&lt;TODAY(),"Expired",IF(AND($D39&lt;&gt;"",$G39&lt;=0),"Used up",IF(OR(AND($D39&lt;&gt;"",$G39&lt;=1),$E39-TODAY()&lt;=7),"Ending soon",IF($D39="","Unlimited","Active")))))</f>
        <v/>
      </c>
      <c r="I39" s="8" t="n"/>
      <c r="J39" s="12">
        <f>IF($B39="","",IFERROR(VLOOKUP($B39,'Packages'!$A:$D,4,FALSE),0)-N($I39))</f>
        <v/>
      </c>
    </row>
    <row r="40">
      <c r="C40" s="9" t="n"/>
      <c r="D40" s="10">
        <f>IF($B40="","",IFERROR(IF(VLOOKUP($B40,'Packages'!$A:$D,2,FALSE)="","",VLOOKUP($B40,'Packages'!$A:$D,2,FALSE)),""))</f>
        <v/>
      </c>
      <c r="E40" s="11">
        <f>IF(OR($B40="",$C40=""),"",$C40+IFERROR(VLOOKUP($B40,'Packages'!$A:$D,3,FALSE),30)-1+N($K40))</f>
        <v/>
      </c>
      <c r="F40" s="10">
        <f>IF(OR($A40="",$C40=""),"",COUNTIFS('Register'!$C:$C,$A40,'Register'!$A:$A,"&gt;="&amp;$C40,'Register'!$A:$A,"&lt;="&amp;$E40))</f>
        <v/>
      </c>
      <c r="G40" s="10">
        <f>IF($A40="","",IF($D40="","—",$D40-$F40))</f>
        <v/>
      </c>
      <c r="H40" s="10">
        <f>IF($A40="","",IF($E40&lt;TODAY(),"Expired",IF(AND($D40&lt;&gt;"",$G40&lt;=0),"Used up",IF(OR(AND($D40&lt;&gt;"",$G40&lt;=1),$E40-TODAY()&lt;=7),"Ending soon",IF($D40="","Unlimited","Active")))))</f>
        <v/>
      </c>
      <c r="I40" s="8" t="n"/>
      <c r="J40" s="12">
        <f>IF($B40="","",IFERROR(VLOOKUP($B40,'Packages'!$A:$D,4,FALSE),0)-N($I40))</f>
        <v/>
      </c>
    </row>
    <row r="41">
      <c r="C41" s="9" t="n"/>
      <c r="D41" s="10">
        <f>IF($B41="","",IFERROR(IF(VLOOKUP($B41,'Packages'!$A:$D,2,FALSE)="","",VLOOKUP($B41,'Packages'!$A:$D,2,FALSE)),""))</f>
        <v/>
      </c>
      <c r="E41" s="11">
        <f>IF(OR($B41="",$C41=""),"",$C41+IFERROR(VLOOKUP($B41,'Packages'!$A:$D,3,FALSE),30)-1+N($K41))</f>
        <v/>
      </c>
      <c r="F41" s="10">
        <f>IF(OR($A41="",$C41=""),"",COUNTIFS('Register'!$C:$C,$A41,'Register'!$A:$A,"&gt;="&amp;$C41,'Register'!$A:$A,"&lt;="&amp;$E41))</f>
        <v/>
      </c>
      <c r="G41" s="10">
        <f>IF($A41="","",IF($D41="","—",$D41-$F41))</f>
        <v/>
      </c>
      <c r="H41" s="10">
        <f>IF($A41="","",IF($E41&lt;TODAY(),"Expired",IF(AND($D41&lt;&gt;"",$G41&lt;=0),"Used up",IF(OR(AND($D41&lt;&gt;"",$G41&lt;=1),$E41-TODAY()&lt;=7),"Ending soon",IF($D41="","Unlimited","Active")))))</f>
        <v/>
      </c>
      <c r="I41" s="8" t="n"/>
      <c r="J41" s="12">
        <f>IF($B41="","",IFERROR(VLOOKUP($B41,'Packages'!$A:$D,4,FALSE),0)-N($I41))</f>
        <v/>
      </c>
    </row>
    <row r="42">
      <c r="C42" s="9" t="n"/>
      <c r="D42" s="10">
        <f>IF($B42="","",IFERROR(IF(VLOOKUP($B42,'Packages'!$A:$D,2,FALSE)="","",VLOOKUP($B42,'Packages'!$A:$D,2,FALSE)),""))</f>
        <v/>
      </c>
      <c r="E42" s="11">
        <f>IF(OR($B42="",$C42=""),"",$C42+IFERROR(VLOOKUP($B42,'Packages'!$A:$D,3,FALSE),30)-1+N($K42))</f>
        <v/>
      </c>
      <c r="F42" s="10">
        <f>IF(OR($A42="",$C42=""),"",COUNTIFS('Register'!$C:$C,$A42,'Register'!$A:$A,"&gt;="&amp;$C42,'Register'!$A:$A,"&lt;="&amp;$E42))</f>
        <v/>
      </c>
      <c r="G42" s="10">
        <f>IF($A42="","",IF($D42="","—",$D42-$F42))</f>
        <v/>
      </c>
      <c r="H42" s="10">
        <f>IF($A42="","",IF($E42&lt;TODAY(),"Expired",IF(AND($D42&lt;&gt;"",$G42&lt;=0),"Used up",IF(OR(AND($D42&lt;&gt;"",$G42&lt;=1),$E42-TODAY()&lt;=7),"Ending soon",IF($D42="","Unlimited","Active")))))</f>
        <v/>
      </c>
      <c r="I42" s="8" t="n"/>
      <c r="J42" s="12">
        <f>IF($B42="","",IFERROR(VLOOKUP($B42,'Packages'!$A:$D,4,FALSE),0)-N($I42))</f>
        <v/>
      </c>
    </row>
    <row r="43">
      <c r="C43" s="9" t="n"/>
      <c r="D43" s="10">
        <f>IF($B43="","",IFERROR(IF(VLOOKUP($B43,'Packages'!$A:$D,2,FALSE)="","",VLOOKUP($B43,'Packages'!$A:$D,2,FALSE)),""))</f>
        <v/>
      </c>
      <c r="E43" s="11">
        <f>IF(OR($B43="",$C43=""),"",$C43+IFERROR(VLOOKUP($B43,'Packages'!$A:$D,3,FALSE),30)-1+N($K43))</f>
        <v/>
      </c>
      <c r="F43" s="10">
        <f>IF(OR($A43="",$C43=""),"",COUNTIFS('Register'!$C:$C,$A43,'Register'!$A:$A,"&gt;="&amp;$C43,'Register'!$A:$A,"&lt;="&amp;$E43))</f>
        <v/>
      </c>
      <c r="G43" s="10">
        <f>IF($A43="","",IF($D43="","—",$D43-$F43))</f>
        <v/>
      </c>
      <c r="H43" s="10">
        <f>IF($A43="","",IF($E43&lt;TODAY(),"Expired",IF(AND($D43&lt;&gt;"",$G43&lt;=0),"Used up",IF(OR(AND($D43&lt;&gt;"",$G43&lt;=1),$E43-TODAY()&lt;=7),"Ending soon",IF($D43="","Unlimited","Active")))))</f>
        <v/>
      </c>
      <c r="I43" s="8" t="n"/>
      <c r="J43" s="12">
        <f>IF($B43="","",IFERROR(VLOOKUP($B43,'Packages'!$A:$D,4,FALSE),0)-N($I43))</f>
        <v/>
      </c>
    </row>
    <row r="44">
      <c r="C44" s="9" t="n"/>
      <c r="D44" s="10">
        <f>IF($B44="","",IFERROR(IF(VLOOKUP($B44,'Packages'!$A:$D,2,FALSE)="","",VLOOKUP($B44,'Packages'!$A:$D,2,FALSE)),""))</f>
        <v/>
      </c>
      <c r="E44" s="11">
        <f>IF(OR($B44="",$C44=""),"",$C44+IFERROR(VLOOKUP($B44,'Packages'!$A:$D,3,FALSE),30)-1+N($K44))</f>
        <v/>
      </c>
      <c r="F44" s="10">
        <f>IF(OR($A44="",$C44=""),"",COUNTIFS('Register'!$C:$C,$A44,'Register'!$A:$A,"&gt;="&amp;$C44,'Register'!$A:$A,"&lt;="&amp;$E44))</f>
        <v/>
      </c>
      <c r="G44" s="10">
        <f>IF($A44="","",IF($D44="","—",$D44-$F44))</f>
        <v/>
      </c>
      <c r="H44" s="10">
        <f>IF($A44="","",IF($E44&lt;TODAY(),"Expired",IF(AND($D44&lt;&gt;"",$G44&lt;=0),"Used up",IF(OR(AND($D44&lt;&gt;"",$G44&lt;=1),$E44-TODAY()&lt;=7),"Ending soon",IF($D44="","Unlimited","Active")))))</f>
        <v/>
      </c>
      <c r="I44" s="8" t="n"/>
      <c r="J44" s="12">
        <f>IF($B44="","",IFERROR(VLOOKUP($B44,'Packages'!$A:$D,4,FALSE),0)-N($I44))</f>
        <v/>
      </c>
    </row>
    <row r="45">
      <c r="C45" s="9" t="n"/>
      <c r="D45" s="10">
        <f>IF($B45="","",IFERROR(IF(VLOOKUP($B45,'Packages'!$A:$D,2,FALSE)="","",VLOOKUP($B45,'Packages'!$A:$D,2,FALSE)),""))</f>
        <v/>
      </c>
      <c r="E45" s="11">
        <f>IF(OR($B45="",$C45=""),"",$C45+IFERROR(VLOOKUP($B45,'Packages'!$A:$D,3,FALSE),30)-1+N($K45))</f>
        <v/>
      </c>
      <c r="F45" s="10">
        <f>IF(OR($A45="",$C45=""),"",COUNTIFS('Register'!$C:$C,$A45,'Register'!$A:$A,"&gt;="&amp;$C45,'Register'!$A:$A,"&lt;="&amp;$E45))</f>
        <v/>
      </c>
      <c r="G45" s="10">
        <f>IF($A45="","",IF($D45="","—",$D45-$F45))</f>
        <v/>
      </c>
      <c r="H45" s="10">
        <f>IF($A45="","",IF($E45&lt;TODAY(),"Expired",IF(AND($D45&lt;&gt;"",$G45&lt;=0),"Used up",IF(OR(AND($D45&lt;&gt;"",$G45&lt;=1),$E45-TODAY()&lt;=7),"Ending soon",IF($D45="","Unlimited","Active")))))</f>
        <v/>
      </c>
      <c r="I45" s="8" t="n"/>
      <c r="J45" s="12">
        <f>IF($B45="","",IFERROR(VLOOKUP($B45,'Packages'!$A:$D,4,FALSE),0)-N($I45))</f>
        <v/>
      </c>
    </row>
    <row r="46">
      <c r="C46" s="9" t="n"/>
      <c r="D46" s="10">
        <f>IF($B46="","",IFERROR(IF(VLOOKUP($B46,'Packages'!$A:$D,2,FALSE)="","",VLOOKUP($B46,'Packages'!$A:$D,2,FALSE)),""))</f>
        <v/>
      </c>
      <c r="E46" s="11">
        <f>IF(OR($B46="",$C46=""),"",$C46+IFERROR(VLOOKUP($B46,'Packages'!$A:$D,3,FALSE),30)-1+N($K46))</f>
        <v/>
      </c>
      <c r="F46" s="10">
        <f>IF(OR($A46="",$C46=""),"",COUNTIFS('Register'!$C:$C,$A46,'Register'!$A:$A,"&gt;="&amp;$C46,'Register'!$A:$A,"&lt;="&amp;$E46))</f>
        <v/>
      </c>
      <c r="G46" s="10">
        <f>IF($A46="","",IF($D46="","—",$D46-$F46))</f>
        <v/>
      </c>
      <c r="H46" s="10">
        <f>IF($A46="","",IF($E46&lt;TODAY(),"Expired",IF(AND($D46&lt;&gt;"",$G46&lt;=0),"Used up",IF(OR(AND($D46&lt;&gt;"",$G46&lt;=1),$E46-TODAY()&lt;=7),"Ending soon",IF($D46="","Unlimited","Active")))))</f>
        <v/>
      </c>
      <c r="I46" s="8" t="n"/>
      <c r="J46" s="12">
        <f>IF($B46="","",IFERROR(VLOOKUP($B46,'Packages'!$A:$D,4,FALSE),0)-N($I46))</f>
        <v/>
      </c>
    </row>
    <row r="47">
      <c r="C47" s="9" t="n"/>
      <c r="D47" s="10">
        <f>IF($B47="","",IFERROR(IF(VLOOKUP($B47,'Packages'!$A:$D,2,FALSE)="","",VLOOKUP($B47,'Packages'!$A:$D,2,FALSE)),""))</f>
        <v/>
      </c>
      <c r="E47" s="11">
        <f>IF(OR($B47="",$C47=""),"",$C47+IFERROR(VLOOKUP($B47,'Packages'!$A:$D,3,FALSE),30)-1+N($K47))</f>
        <v/>
      </c>
      <c r="F47" s="10">
        <f>IF(OR($A47="",$C47=""),"",COUNTIFS('Register'!$C:$C,$A47,'Register'!$A:$A,"&gt;="&amp;$C47,'Register'!$A:$A,"&lt;="&amp;$E47))</f>
        <v/>
      </c>
      <c r="G47" s="10">
        <f>IF($A47="","",IF($D47="","—",$D47-$F47))</f>
        <v/>
      </c>
      <c r="H47" s="10">
        <f>IF($A47="","",IF($E47&lt;TODAY(),"Expired",IF(AND($D47&lt;&gt;"",$G47&lt;=0),"Used up",IF(OR(AND($D47&lt;&gt;"",$G47&lt;=1),$E47-TODAY()&lt;=7),"Ending soon",IF($D47="","Unlimited","Active")))))</f>
        <v/>
      </c>
      <c r="I47" s="8" t="n"/>
      <c r="J47" s="12">
        <f>IF($B47="","",IFERROR(VLOOKUP($B47,'Packages'!$A:$D,4,FALSE),0)-N($I47))</f>
        <v/>
      </c>
    </row>
    <row r="48">
      <c r="C48" s="9" t="n"/>
      <c r="D48" s="10">
        <f>IF($B48="","",IFERROR(IF(VLOOKUP($B48,'Packages'!$A:$D,2,FALSE)="","",VLOOKUP($B48,'Packages'!$A:$D,2,FALSE)),""))</f>
        <v/>
      </c>
      <c r="E48" s="11">
        <f>IF(OR($B48="",$C48=""),"",$C48+IFERROR(VLOOKUP($B48,'Packages'!$A:$D,3,FALSE),30)-1+N($K48))</f>
        <v/>
      </c>
      <c r="F48" s="10">
        <f>IF(OR($A48="",$C48=""),"",COUNTIFS('Register'!$C:$C,$A48,'Register'!$A:$A,"&gt;="&amp;$C48,'Register'!$A:$A,"&lt;="&amp;$E48))</f>
        <v/>
      </c>
      <c r="G48" s="10">
        <f>IF($A48="","",IF($D48="","—",$D48-$F48))</f>
        <v/>
      </c>
      <c r="H48" s="10">
        <f>IF($A48="","",IF($E48&lt;TODAY(),"Expired",IF(AND($D48&lt;&gt;"",$G48&lt;=0),"Used up",IF(OR(AND($D48&lt;&gt;"",$G48&lt;=1),$E48-TODAY()&lt;=7),"Ending soon",IF($D48="","Unlimited","Active")))))</f>
        <v/>
      </c>
      <c r="I48" s="8" t="n"/>
      <c r="J48" s="12">
        <f>IF($B48="","",IFERROR(VLOOKUP($B48,'Packages'!$A:$D,4,FALSE),0)-N($I48))</f>
        <v/>
      </c>
    </row>
    <row r="49">
      <c r="C49" s="9" t="n"/>
      <c r="D49" s="10">
        <f>IF($B49="","",IFERROR(IF(VLOOKUP($B49,'Packages'!$A:$D,2,FALSE)="","",VLOOKUP($B49,'Packages'!$A:$D,2,FALSE)),""))</f>
        <v/>
      </c>
      <c r="E49" s="11">
        <f>IF(OR($B49="",$C49=""),"",$C49+IFERROR(VLOOKUP($B49,'Packages'!$A:$D,3,FALSE),30)-1+N($K49))</f>
        <v/>
      </c>
      <c r="F49" s="10">
        <f>IF(OR($A49="",$C49=""),"",COUNTIFS('Register'!$C:$C,$A49,'Register'!$A:$A,"&gt;="&amp;$C49,'Register'!$A:$A,"&lt;="&amp;$E49))</f>
        <v/>
      </c>
      <c r="G49" s="10">
        <f>IF($A49="","",IF($D49="","—",$D49-$F49))</f>
        <v/>
      </c>
      <c r="H49" s="10">
        <f>IF($A49="","",IF($E49&lt;TODAY(),"Expired",IF(AND($D49&lt;&gt;"",$G49&lt;=0),"Used up",IF(OR(AND($D49&lt;&gt;"",$G49&lt;=1),$E49-TODAY()&lt;=7),"Ending soon",IF($D49="","Unlimited","Active")))))</f>
        <v/>
      </c>
      <c r="I49" s="8" t="n"/>
      <c r="J49" s="12">
        <f>IF($B49="","",IFERROR(VLOOKUP($B49,'Packages'!$A:$D,4,FALSE),0)-N($I49))</f>
        <v/>
      </c>
    </row>
    <row r="50">
      <c r="C50" s="9" t="n"/>
      <c r="D50" s="10">
        <f>IF($B50="","",IFERROR(IF(VLOOKUP($B50,'Packages'!$A:$D,2,FALSE)="","",VLOOKUP($B50,'Packages'!$A:$D,2,FALSE)),""))</f>
        <v/>
      </c>
      <c r="E50" s="11">
        <f>IF(OR($B50="",$C50=""),"",$C50+IFERROR(VLOOKUP($B50,'Packages'!$A:$D,3,FALSE),30)-1+N($K50))</f>
        <v/>
      </c>
      <c r="F50" s="10">
        <f>IF(OR($A50="",$C50=""),"",COUNTIFS('Register'!$C:$C,$A50,'Register'!$A:$A,"&gt;="&amp;$C50,'Register'!$A:$A,"&lt;="&amp;$E50))</f>
        <v/>
      </c>
      <c r="G50" s="10">
        <f>IF($A50="","",IF($D50="","—",$D50-$F50))</f>
        <v/>
      </c>
      <c r="H50" s="10">
        <f>IF($A50="","",IF($E50&lt;TODAY(),"Expired",IF(AND($D50&lt;&gt;"",$G50&lt;=0),"Used up",IF(OR(AND($D50&lt;&gt;"",$G50&lt;=1),$E50-TODAY()&lt;=7),"Ending soon",IF($D50="","Unlimited","Active")))))</f>
        <v/>
      </c>
      <c r="I50" s="8" t="n"/>
      <c r="J50" s="12">
        <f>IF($B50="","",IFERROR(VLOOKUP($B50,'Packages'!$A:$D,4,FALSE),0)-N($I50))</f>
        <v/>
      </c>
    </row>
    <row r="51">
      <c r="C51" s="9" t="n"/>
      <c r="D51" s="10">
        <f>IF($B51="","",IFERROR(IF(VLOOKUP($B51,'Packages'!$A:$D,2,FALSE)="","",VLOOKUP($B51,'Packages'!$A:$D,2,FALSE)),""))</f>
        <v/>
      </c>
      <c r="E51" s="11">
        <f>IF(OR($B51="",$C51=""),"",$C51+IFERROR(VLOOKUP($B51,'Packages'!$A:$D,3,FALSE),30)-1+N($K51))</f>
        <v/>
      </c>
      <c r="F51" s="10">
        <f>IF(OR($A51="",$C51=""),"",COUNTIFS('Register'!$C:$C,$A51,'Register'!$A:$A,"&gt;="&amp;$C51,'Register'!$A:$A,"&lt;="&amp;$E51))</f>
        <v/>
      </c>
      <c r="G51" s="10">
        <f>IF($A51="","",IF($D51="","—",$D51-$F51))</f>
        <v/>
      </c>
      <c r="H51" s="10">
        <f>IF($A51="","",IF($E51&lt;TODAY(),"Expired",IF(AND($D51&lt;&gt;"",$G51&lt;=0),"Used up",IF(OR(AND($D51&lt;&gt;"",$G51&lt;=1),$E51-TODAY()&lt;=7),"Ending soon",IF($D51="","Unlimited","Active")))))</f>
        <v/>
      </c>
      <c r="I51" s="8" t="n"/>
      <c r="J51" s="12">
        <f>IF($B51="","",IFERROR(VLOOKUP($B51,'Packages'!$A:$D,4,FALSE),0)-N($I51))</f>
        <v/>
      </c>
    </row>
    <row r="52">
      <c r="C52" s="9" t="n"/>
      <c r="D52" s="10">
        <f>IF($B52="","",IFERROR(IF(VLOOKUP($B52,'Packages'!$A:$D,2,FALSE)="","",VLOOKUP($B52,'Packages'!$A:$D,2,FALSE)),""))</f>
        <v/>
      </c>
      <c r="E52" s="11">
        <f>IF(OR($B52="",$C52=""),"",$C52+IFERROR(VLOOKUP($B52,'Packages'!$A:$D,3,FALSE),30)-1+N($K52))</f>
        <v/>
      </c>
      <c r="F52" s="10">
        <f>IF(OR($A52="",$C52=""),"",COUNTIFS('Register'!$C:$C,$A52,'Register'!$A:$A,"&gt;="&amp;$C52,'Register'!$A:$A,"&lt;="&amp;$E52))</f>
        <v/>
      </c>
      <c r="G52" s="10">
        <f>IF($A52="","",IF($D52="","—",$D52-$F52))</f>
        <v/>
      </c>
      <c r="H52" s="10">
        <f>IF($A52="","",IF($E52&lt;TODAY(),"Expired",IF(AND($D52&lt;&gt;"",$G52&lt;=0),"Used up",IF(OR(AND($D52&lt;&gt;"",$G52&lt;=1),$E52-TODAY()&lt;=7),"Ending soon",IF($D52="","Unlimited","Active")))))</f>
        <v/>
      </c>
      <c r="I52" s="8" t="n"/>
      <c r="J52" s="12">
        <f>IF($B52="","",IFERROR(VLOOKUP($B52,'Packages'!$A:$D,4,FALSE),0)-N($I52))</f>
        <v/>
      </c>
    </row>
    <row r="53">
      <c r="C53" s="9" t="n"/>
      <c r="D53" s="10">
        <f>IF($B53="","",IFERROR(IF(VLOOKUP($B53,'Packages'!$A:$D,2,FALSE)="","",VLOOKUP($B53,'Packages'!$A:$D,2,FALSE)),""))</f>
        <v/>
      </c>
      <c r="E53" s="11">
        <f>IF(OR($B53="",$C53=""),"",$C53+IFERROR(VLOOKUP($B53,'Packages'!$A:$D,3,FALSE),30)-1+N($K53))</f>
        <v/>
      </c>
      <c r="F53" s="10">
        <f>IF(OR($A53="",$C53=""),"",COUNTIFS('Register'!$C:$C,$A53,'Register'!$A:$A,"&gt;="&amp;$C53,'Register'!$A:$A,"&lt;="&amp;$E53))</f>
        <v/>
      </c>
      <c r="G53" s="10">
        <f>IF($A53="","",IF($D53="","—",$D53-$F53))</f>
        <v/>
      </c>
      <c r="H53" s="10">
        <f>IF($A53="","",IF($E53&lt;TODAY(),"Expired",IF(AND($D53&lt;&gt;"",$G53&lt;=0),"Used up",IF(OR(AND($D53&lt;&gt;"",$G53&lt;=1),$E53-TODAY()&lt;=7),"Ending soon",IF($D53="","Unlimited","Active")))))</f>
        <v/>
      </c>
      <c r="I53" s="8" t="n"/>
      <c r="J53" s="12">
        <f>IF($B53="","",IFERROR(VLOOKUP($B53,'Packages'!$A:$D,4,FALSE),0)-N($I53))</f>
        <v/>
      </c>
    </row>
    <row r="54">
      <c r="C54" s="9" t="n"/>
      <c r="D54" s="10">
        <f>IF($B54="","",IFERROR(IF(VLOOKUP($B54,'Packages'!$A:$D,2,FALSE)="","",VLOOKUP($B54,'Packages'!$A:$D,2,FALSE)),""))</f>
        <v/>
      </c>
      <c r="E54" s="11">
        <f>IF(OR($B54="",$C54=""),"",$C54+IFERROR(VLOOKUP($B54,'Packages'!$A:$D,3,FALSE),30)-1+N($K54))</f>
        <v/>
      </c>
      <c r="F54" s="10">
        <f>IF(OR($A54="",$C54=""),"",COUNTIFS('Register'!$C:$C,$A54,'Register'!$A:$A,"&gt;="&amp;$C54,'Register'!$A:$A,"&lt;="&amp;$E54))</f>
        <v/>
      </c>
      <c r="G54" s="10">
        <f>IF($A54="","",IF($D54="","—",$D54-$F54))</f>
        <v/>
      </c>
      <c r="H54" s="10">
        <f>IF($A54="","",IF($E54&lt;TODAY(),"Expired",IF(AND($D54&lt;&gt;"",$G54&lt;=0),"Used up",IF(OR(AND($D54&lt;&gt;"",$G54&lt;=1),$E54-TODAY()&lt;=7),"Ending soon",IF($D54="","Unlimited","Active")))))</f>
        <v/>
      </c>
      <c r="I54" s="8" t="n"/>
      <c r="J54" s="12">
        <f>IF($B54="","",IFERROR(VLOOKUP($B54,'Packages'!$A:$D,4,FALSE),0)-N($I54))</f>
        <v/>
      </c>
    </row>
    <row r="55">
      <c r="C55" s="9" t="n"/>
      <c r="D55" s="10">
        <f>IF($B55="","",IFERROR(IF(VLOOKUP($B55,'Packages'!$A:$D,2,FALSE)="","",VLOOKUP($B55,'Packages'!$A:$D,2,FALSE)),""))</f>
        <v/>
      </c>
      <c r="E55" s="11">
        <f>IF(OR($B55="",$C55=""),"",$C55+IFERROR(VLOOKUP($B55,'Packages'!$A:$D,3,FALSE),30)-1+N($K55))</f>
        <v/>
      </c>
      <c r="F55" s="10">
        <f>IF(OR($A55="",$C55=""),"",COUNTIFS('Register'!$C:$C,$A55,'Register'!$A:$A,"&gt;="&amp;$C55,'Register'!$A:$A,"&lt;="&amp;$E55))</f>
        <v/>
      </c>
      <c r="G55" s="10">
        <f>IF($A55="","",IF($D55="","—",$D55-$F55))</f>
        <v/>
      </c>
      <c r="H55" s="10">
        <f>IF($A55="","",IF($E55&lt;TODAY(),"Expired",IF(AND($D55&lt;&gt;"",$G55&lt;=0),"Used up",IF(OR(AND($D55&lt;&gt;"",$G55&lt;=1),$E55-TODAY()&lt;=7),"Ending soon",IF($D55="","Unlimited","Active")))))</f>
        <v/>
      </c>
      <c r="I55" s="8" t="n"/>
      <c r="J55" s="12">
        <f>IF($B55="","",IFERROR(VLOOKUP($B55,'Packages'!$A:$D,4,FALSE),0)-N($I55))</f>
        <v/>
      </c>
    </row>
    <row r="56">
      <c r="C56" s="9" t="n"/>
      <c r="D56" s="10">
        <f>IF($B56="","",IFERROR(IF(VLOOKUP($B56,'Packages'!$A:$D,2,FALSE)="","",VLOOKUP($B56,'Packages'!$A:$D,2,FALSE)),""))</f>
        <v/>
      </c>
      <c r="E56" s="11">
        <f>IF(OR($B56="",$C56=""),"",$C56+IFERROR(VLOOKUP($B56,'Packages'!$A:$D,3,FALSE),30)-1+N($K56))</f>
        <v/>
      </c>
      <c r="F56" s="10">
        <f>IF(OR($A56="",$C56=""),"",COUNTIFS('Register'!$C:$C,$A56,'Register'!$A:$A,"&gt;="&amp;$C56,'Register'!$A:$A,"&lt;="&amp;$E56))</f>
        <v/>
      </c>
      <c r="G56" s="10">
        <f>IF($A56="","",IF($D56="","—",$D56-$F56))</f>
        <v/>
      </c>
      <c r="H56" s="10">
        <f>IF($A56="","",IF($E56&lt;TODAY(),"Expired",IF(AND($D56&lt;&gt;"",$G56&lt;=0),"Used up",IF(OR(AND($D56&lt;&gt;"",$G56&lt;=1),$E56-TODAY()&lt;=7),"Ending soon",IF($D56="","Unlimited","Active")))))</f>
        <v/>
      </c>
      <c r="I56" s="8" t="n"/>
      <c r="J56" s="12">
        <f>IF($B56="","",IFERROR(VLOOKUP($B56,'Packages'!$A:$D,4,FALSE),0)-N($I56))</f>
        <v/>
      </c>
    </row>
    <row r="57">
      <c r="C57" s="9" t="n"/>
      <c r="D57" s="10">
        <f>IF($B57="","",IFERROR(IF(VLOOKUP($B57,'Packages'!$A:$D,2,FALSE)="","",VLOOKUP($B57,'Packages'!$A:$D,2,FALSE)),""))</f>
        <v/>
      </c>
      <c r="E57" s="11">
        <f>IF(OR($B57="",$C57=""),"",$C57+IFERROR(VLOOKUP($B57,'Packages'!$A:$D,3,FALSE),30)-1+N($K57))</f>
        <v/>
      </c>
      <c r="F57" s="10">
        <f>IF(OR($A57="",$C57=""),"",COUNTIFS('Register'!$C:$C,$A57,'Register'!$A:$A,"&gt;="&amp;$C57,'Register'!$A:$A,"&lt;="&amp;$E57))</f>
        <v/>
      </c>
      <c r="G57" s="10">
        <f>IF($A57="","",IF($D57="","—",$D57-$F57))</f>
        <v/>
      </c>
      <c r="H57" s="10">
        <f>IF($A57="","",IF($E57&lt;TODAY(),"Expired",IF(AND($D57&lt;&gt;"",$G57&lt;=0),"Used up",IF(OR(AND($D57&lt;&gt;"",$G57&lt;=1),$E57-TODAY()&lt;=7),"Ending soon",IF($D57="","Unlimited","Active")))))</f>
        <v/>
      </c>
      <c r="I57" s="8" t="n"/>
      <c r="J57" s="12">
        <f>IF($B57="","",IFERROR(VLOOKUP($B57,'Packages'!$A:$D,4,FALSE),0)-N($I57))</f>
        <v/>
      </c>
    </row>
    <row r="58">
      <c r="C58" s="9" t="n"/>
      <c r="D58" s="10">
        <f>IF($B58="","",IFERROR(IF(VLOOKUP($B58,'Packages'!$A:$D,2,FALSE)="","",VLOOKUP($B58,'Packages'!$A:$D,2,FALSE)),""))</f>
        <v/>
      </c>
      <c r="E58" s="11">
        <f>IF(OR($B58="",$C58=""),"",$C58+IFERROR(VLOOKUP($B58,'Packages'!$A:$D,3,FALSE),30)-1+N($K58))</f>
        <v/>
      </c>
      <c r="F58" s="10">
        <f>IF(OR($A58="",$C58=""),"",COUNTIFS('Register'!$C:$C,$A58,'Register'!$A:$A,"&gt;="&amp;$C58,'Register'!$A:$A,"&lt;="&amp;$E58))</f>
        <v/>
      </c>
      <c r="G58" s="10">
        <f>IF($A58="","",IF($D58="","—",$D58-$F58))</f>
        <v/>
      </c>
      <c r="H58" s="10">
        <f>IF($A58="","",IF($E58&lt;TODAY(),"Expired",IF(AND($D58&lt;&gt;"",$G58&lt;=0),"Used up",IF(OR(AND($D58&lt;&gt;"",$G58&lt;=1),$E58-TODAY()&lt;=7),"Ending soon",IF($D58="","Unlimited","Active")))))</f>
        <v/>
      </c>
      <c r="I58" s="8" t="n"/>
      <c r="J58" s="12">
        <f>IF($B58="","",IFERROR(VLOOKUP($B58,'Packages'!$A:$D,4,FALSE),0)-N($I58))</f>
        <v/>
      </c>
    </row>
    <row r="59">
      <c r="C59" s="9" t="n"/>
      <c r="D59" s="10">
        <f>IF($B59="","",IFERROR(IF(VLOOKUP($B59,'Packages'!$A:$D,2,FALSE)="","",VLOOKUP($B59,'Packages'!$A:$D,2,FALSE)),""))</f>
        <v/>
      </c>
      <c r="E59" s="11">
        <f>IF(OR($B59="",$C59=""),"",$C59+IFERROR(VLOOKUP($B59,'Packages'!$A:$D,3,FALSE),30)-1+N($K59))</f>
        <v/>
      </c>
      <c r="F59" s="10">
        <f>IF(OR($A59="",$C59=""),"",COUNTIFS('Register'!$C:$C,$A59,'Register'!$A:$A,"&gt;="&amp;$C59,'Register'!$A:$A,"&lt;="&amp;$E59))</f>
        <v/>
      </c>
      <c r="G59" s="10">
        <f>IF($A59="","",IF($D59="","—",$D59-$F59))</f>
        <v/>
      </c>
      <c r="H59" s="10">
        <f>IF($A59="","",IF($E59&lt;TODAY(),"Expired",IF(AND($D59&lt;&gt;"",$G59&lt;=0),"Used up",IF(OR(AND($D59&lt;&gt;"",$G59&lt;=1),$E59-TODAY()&lt;=7),"Ending soon",IF($D59="","Unlimited","Active")))))</f>
        <v/>
      </c>
      <c r="I59" s="8" t="n"/>
      <c r="J59" s="12">
        <f>IF($B59="","",IFERROR(VLOOKUP($B59,'Packages'!$A:$D,4,FALSE),0)-N($I59))</f>
        <v/>
      </c>
    </row>
    <row r="60">
      <c r="C60" s="9" t="n"/>
      <c r="D60" s="10">
        <f>IF($B60="","",IFERROR(IF(VLOOKUP($B60,'Packages'!$A:$D,2,FALSE)="","",VLOOKUP($B60,'Packages'!$A:$D,2,FALSE)),""))</f>
        <v/>
      </c>
      <c r="E60" s="11">
        <f>IF(OR($B60="",$C60=""),"",$C60+IFERROR(VLOOKUP($B60,'Packages'!$A:$D,3,FALSE),30)-1+N($K60))</f>
        <v/>
      </c>
      <c r="F60" s="10">
        <f>IF(OR($A60="",$C60=""),"",COUNTIFS('Register'!$C:$C,$A60,'Register'!$A:$A,"&gt;="&amp;$C60,'Register'!$A:$A,"&lt;="&amp;$E60))</f>
        <v/>
      </c>
      <c r="G60" s="10">
        <f>IF($A60="","",IF($D60="","—",$D60-$F60))</f>
        <v/>
      </c>
      <c r="H60" s="10">
        <f>IF($A60="","",IF($E60&lt;TODAY(),"Expired",IF(AND($D60&lt;&gt;"",$G60&lt;=0),"Used up",IF(OR(AND($D60&lt;&gt;"",$G60&lt;=1),$E60-TODAY()&lt;=7),"Ending soon",IF($D60="","Unlimited","Active")))))</f>
        <v/>
      </c>
      <c r="I60" s="8" t="n"/>
      <c r="J60" s="12">
        <f>IF($B60="","",IFERROR(VLOOKUP($B60,'Packages'!$A:$D,4,FALSE),0)-N($I60))</f>
        <v/>
      </c>
    </row>
    <row r="61">
      <c r="C61" s="9" t="n"/>
      <c r="D61" s="10">
        <f>IF($B61="","",IFERROR(IF(VLOOKUP($B61,'Packages'!$A:$D,2,FALSE)="","",VLOOKUP($B61,'Packages'!$A:$D,2,FALSE)),""))</f>
        <v/>
      </c>
      <c r="E61" s="11">
        <f>IF(OR($B61="",$C61=""),"",$C61+IFERROR(VLOOKUP($B61,'Packages'!$A:$D,3,FALSE),30)-1+N($K61))</f>
        <v/>
      </c>
      <c r="F61" s="10">
        <f>IF(OR($A61="",$C61=""),"",COUNTIFS('Register'!$C:$C,$A61,'Register'!$A:$A,"&gt;="&amp;$C61,'Register'!$A:$A,"&lt;="&amp;$E61))</f>
        <v/>
      </c>
      <c r="G61" s="10">
        <f>IF($A61="","",IF($D61="","—",$D61-$F61))</f>
        <v/>
      </c>
      <c r="H61" s="10">
        <f>IF($A61="","",IF($E61&lt;TODAY(),"Expired",IF(AND($D61&lt;&gt;"",$G61&lt;=0),"Used up",IF(OR(AND($D61&lt;&gt;"",$G61&lt;=1),$E61-TODAY()&lt;=7),"Ending soon",IF($D61="","Unlimited","Active")))))</f>
        <v/>
      </c>
      <c r="I61" s="8" t="n"/>
      <c r="J61" s="12">
        <f>IF($B61="","",IFERROR(VLOOKUP($B61,'Packages'!$A:$D,4,FALSE),0)-N($I61))</f>
        <v/>
      </c>
    </row>
    <row r="62">
      <c r="C62" s="9" t="n"/>
      <c r="D62" s="10">
        <f>IF($B62="","",IFERROR(IF(VLOOKUP($B62,'Packages'!$A:$D,2,FALSE)="","",VLOOKUP($B62,'Packages'!$A:$D,2,FALSE)),""))</f>
        <v/>
      </c>
      <c r="E62" s="11">
        <f>IF(OR($B62="",$C62=""),"",$C62+IFERROR(VLOOKUP($B62,'Packages'!$A:$D,3,FALSE),30)-1+N($K62))</f>
        <v/>
      </c>
      <c r="F62" s="10">
        <f>IF(OR($A62="",$C62=""),"",COUNTIFS('Register'!$C:$C,$A62,'Register'!$A:$A,"&gt;="&amp;$C62,'Register'!$A:$A,"&lt;="&amp;$E62))</f>
        <v/>
      </c>
      <c r="G62" s="10">
        <f>IF($A62="","",IF($D62="","—",$D62-$F62))</f>
        <v/>
      </c>
      <c r="H62" s="10">
        <f>IF($A62="","",IF($E62&lt;TODAY(),"Expired",IF(AND($D62&lt;&gt;"",$G62&lt;=0),"Used up",IF(OR(AND($D62&lt;&gt;"",$G62&lt;=1),$E62-TODAY()&lt;=7),"Ending soon",IF($D62="","Unlimited","Active")))))</f>
        <v/>
      </c>
      <c r="I62" s="8" t="n"/>
      <c r="J62" s="12">
        <f>IF($B62="","",IFERROR(VLOOKUP($B62,'Packages'!$A:$D,4,FALSE),0)-N($I62))</f>
        <v/>
      </c>
    </row>
    <row r="63">
      <c r="C63" s="9" t="n"/>
      <c r="D63" s="10">
        <f>IF($B63="","",IFERROR(IF(VLOOKUP($B63,'Packages'!$A:$D,2,FALSE)="","",VLOOKUP($B63,'Packages'!$A:$D,2,FALSE)),""))</f>
        <v/>
      </c>
      <c r="E63" s="11">
        <f>IF(OR($B63="",$C63=""),"",$C63+IFERROR(VLOOKUP($B63,'Packages'!$A:$D,3,FALSE),30)-1+N($K63))</f>
        <v/>
      </c>
      <c r="F63" s="10">
        <f>IF(OR($A63="",$C63=""),"",COUNTIFS('Register'!$C:$C,$A63,'Register'!$A:$A,"&gt;="&amp;$C63,'Register'!$A:$A,"&lt;="&amp;$E63))</f>
        <v/>
      </c>
      <c r="G63" s="10">
        <f>IF($A63="","",IF($D63="","—",$D63-$F63))</f>
        <v/>
      </c>
      <c r="H63" s="10">
        <f>IF($A63="","",IF($E63&lt;TODAY(),"Expired",IF(AND($D63&lt;&gt;"",$G63&lt;=0),"Used up",IF(OR(AND($D63&lt;&gt;"",$G63&lt;=1),$E63-TODAY()&lt;=7),"Ending soon",IF($D63="","Unlimited","Active")))))</f>
        <v/>
      </c>
      <c r="I63" s="8" t="n"/>
      <c r="J63" s="12">
        <f>IF($B63="","",IFERROR(VLOOKUP($B63,'Packages'!$A:$D,4,FALSE),0)-N($I63))</f>
        <v/>
      </c>
    </row>
    <row r="64">
      <c r="C64" s="9" t="n"/>
      <c r="D64" s="10">
        <f>IF($B64="","",IFERROR(IF(VLOOKUP($B64,'Packages'!$A:$D,2,FALSE)="","",VLOOKUP($B64,'Packages'!$A:$D,2,FALSE)),""))</f>
        <v/>
      </c>
      <c r="E64" s="11">
        <f>IF(OR($B64="",$C64=""),"",$C64+IFERROR(VLOOKUP($B64,'Packages'!$A:$D,3,FALSE),30)-1+N($K64))</f>
        <v/>
      </c>
      <c r="F64" s="10">
        <f>IF(OR($A64="",$C64=""),"",COUNTIFS('Register'!$C:$C,$A64,'Register'!$A:$A,"&gt;="&amp;$C64,'Register'!$A:$A,"&lt;="&amp;$E64))</f>
        <v/>
      </c>
      <c r="G64" s="10">
        <f>IF($A64="","",IF($D64="","—",$D64-$F64))</f>
        <v/>
      </c>
      <c r="H64" s="10">
        <f>IF($A64="","",IF($E64&lt;TODAY(),"Expired",IF(AND($D64&lt;&gt;"",$G64&lt;=0),"Used up",IF(OR(AND($D64&lt;&gt;"",$G64&lt;=1),$E64-TODAY()&lt;=7),"Ending soon",IF($D64="","Unlimited","Active")))))</f>
        <v/>
      </c>
      <c r="I64" s="8" t="n"/>
      <c r="J64" s="12">
        <f>IF($B64="","",IFERROR(VLOOKUP($B64,'Packages'!$A:$D,4,FALSE),0)-N($I64))</f>
        <v/>
      </c>
    </row>
    <row r="65">
      <c r="C65" s="9" t="n"/>
      <c r="D65" s="10">
        <f>IF($B65="","",IFERROR(IF(VLOOKUP($B65,'Packages'!$A:$D,2,FALSE)="","",VLOOKUP($B65,'Packages'!$A:$D,2,FALSE)),""))</f>
        <v/>
      </c>
      <c r="E65" s="11">
        <f>IF(OR($B65="",$C65=""),"",$C65+IFERROR(VLOOKUP($B65,'Packages'!$A:$D,3,FALSE),30)-1+N($K65))</f>
        <v/>
      </c>
      <c r="F65" s="10">
        <f>IF(OR($A65="",$C65=""),"",COUNTIFS('Register'!$C:$C,$A65,'Register'!$A:$A,"&gt;="&amp;$C65,'Register'!$A:$A,"&lt;="&amp;$E65))</f>
        <v/>
      </c>
      <c r="G65" s="10">
        <f>IF($A65="","",IF($D65="","—",$D65-$F65))</f>
        <v/>
      </c>
      <c r="H65" s="10">
        <f>IF($A65="","",IF($E65&lt;TODAY(),"Expired",IF(AND($D65&lt;&gt;"",$G65&lt;=0),"Used up",IF(OR(AND($D65&lt;&gt;"",$G65&lt;=1),$E65-TODAY()&lt;=7),"Ending soon",IF($D65="","Unlimited","Active")))))</f>
        <v/>
      </c>
      <c r="I65" s="8" t="n"/>
      <c r="J65" s="12">
        <f>IF($B65="","",IFERROR(VLOOKUP($B65,'Packages'!$A:$D,4,FALSE),0)-N($I65))</f>
        <v/>
      </c>
    </row>
    <row r="66">
      <c r="C66" s="9" t="n"/>
      <c r="D66" s="10">
        <f>IF($B66="","",IFERROR(IF(VLOOKUP($B66,'Packages'!$A:$D,2,FALSE)="","",VLOOKUP($B66,'Packages'!$A:$D,2,FALSE)),""))</f>
        <v/>
      </c>
      <c r="E66" s="11">
        <f>IF(OR($B66="",$C66=""),"",$C66+IFERROR(VLOOKUP($B66,'Packages'!$A:$D,3,FALSE),30)-1+N($K66))</f>
        <v/>
      </c>
      <c r="F66" s="10">
        <f>IF(OR($A66="",$C66=""),"",COUNTIFS('Register'!$C:$C,$A66,'Register'!$A:$A,"&gt;="&amp;$C66,'Register'!$A:$A,"&lt;="&amp;$E66))</f>
        <v/>
      </c>
      <c r="G66" s="10">
        <f>IF($A66="","",IF($D66="","—",$D66-$F66))</f>
        <v/>
      </c>
      <c r="H66" s="10">
        <f>IF($A66="","",IF($E66&lt;TODAY(),"Expired",IF(AND($D66&lt;&gt;"",$G66&lt;=0),"Used up",IF(OR(AND($D66&lt;&gt;"",$G66&lt;=1),$E66-TODAY()&lt;=7),"Ending soon",IF($D66="","Unlimited","Active")))))</f>
        <v/>
      </c>
      <c r="I66" s="8" t="n"/>
      <c r="J66" s="12">
        <f>IF($B66="","",IFERROR(VLOOKUP($B66,'Packages'!$A:$D,4,FALSE),0)-N($I66))</f>
        <v/>
      </c>
    </row>
    <row r="67">
      <c r="C67" s="9" t="n"/>
      <c r="D67" s="10">
        <f>IF($B67="","",IFERROR(IF(VLOOKUP($B67,'Packages'!$A:$D,2,FALSE)="","",VLOOKUP($B67,'Packages'!$A:$D,2,FALSE)),""))</f>
        <v/>
      </c>
      <c r="E67" s="11">
        <f>IF(OR($B67="",$C67=""),"",$C67+IFERROR(VLOOKUP($B67,'Packages'!$A:$D,3,FALSE),30)-1+N($K67))</f>
        <v/>
      </c>
      <c r="F67" s="10">
        <f>IF(OR($A67="",$C67=""),"",COUNTIFS('Register'!$C:$C,$A67,'Register'!$A:$A,"&gt;="&amp;$C67,'Register'!$A:$A,"&lt;="&amp;$E67))</f>
        <v/>
      </c>
      <c r="G67" s="10">
        <f>IF($A67="","",IF($D67="","—",$D67-$F67))</f>
        <v/>
      </c>
      <c r="H67" s="10">
        <f>IF($A67="","",IF($E67&lt;TODAY(),"Expired",IF(AND($D67&lt;&gt;"",$G67&lt;=0),"Used up",IF(OR(AND($D67&lt;&gt;"",$G67&lt;=1),$E67-TODAY()&lt;=7),"Ending soon",IF($D67="","Unlimited","Active")))))</f>
        <v/>
      </c>
      <c r="I67" s="8" t="n"/>
      <c r="J67" s="12">
        <f>IF($B67="","",IFERROR(VLOOKUP($B67,'Packages'!$A:$D,4,FALSE),0)-N($I67))</f>
        <v/>
      </c>
    </row>
    <row r="68">
      <c r="C68" s="9" t="n"/>
      <c r="D68" s="10">
        <f>IF($B68="","",IFERROR(IF(VLOOKUP($B68,'Packages'!$A:$D,2,FALSE)="","",VLOOKUP($B68,'Packages'!$A:$D,2,FALSE)),""))</f>
        <v/>
      </c>
      <c r="E68" s="11">
        <f>IF(OR($B68="",$C68=""),"",$C68+IFERROR(VLOOKUP($B68,'Packages'!$A:$D,3,FALSE),30)-1+N($K68))</f>
        <v/>
      </c>
      <c r="F68" s="10">
        <f>IF(OR($A68="",$C68=""),"",COUNTIFS('Register'!$C:$C,$A68,'Register'!$A:$A,"&gt;="&amp;$C68,'Register'!$A:$A,"&lt;="&amp;$E68))</f>
        <v/>
      </c>
      <c r="G68" s="10">
        <f>IF($A68="","",IF($D68="","—",$D68-$F68))</f>
        <v/>
      </c>
      <c r="H68" s="10">
        <f>IF($A68="","",IF($E68&lt;TODAY(),"Expired",IF(AND($D68&lt;&gt;"",$G68&lt;=0),"Used up",IF(OR(AND($D68&lt;&gt;"",$G68&lt;=1),$E68-TODAY()&lt;=7),"Ending soon",IF($D68="","Unlimited","Active")))))</f>
        <v/>
      </c>
      <c r="I68" s="8" t="n"/>
      <c r="J68" s="12">
        <f>IF($B68="","",IFERROR(VLOOKUP($B68,'Packages'!$A:$D,4,FALSE),0)-N($I68))</f>
        <v/>
      </c>
    </row>
    <row r="69">
      <c r="C69" s="9" t="n"/>
      <c r="D69" s="10">
        <f>IF($B69="","",IFERROR(IF(VLOOKUP($B69,'Packages'!$A:$D,2,FALSE)="","",VLOOKUP($B69,'Packages'!$A:$D,2,FALSE)),""))</f>
        <v/>
      </c>
      <c r="E69" s="11">
        <f>IF(OR($B69="",$C69=""),"",$C69+IFERROR(VLOOKUP($B69,'Packages'!$A:$D,3,FALSE),30)-1+N($K69))</f>
        <v/>
      </c>
      <c r="F69" s="10">
        <f>IF(OR($A69="",$C69=""),"",COUNTIFS('Register'!$C:$C,$A69,'Register'!$A:$A,"&gt;="&amp;$C69,'Register'!$A:$A,"&lt;="&amp;$E69))</f>
        <v/>
      </c>
      <c r="G69" s="10">
        <f>IF($A69="","",IF($D69="","—",$D69-$F69))</f>
        <v/>
      </c>
      <c r="H69" s="10">
        <f>IF($A69="","",IF($E69&lt;TODAY(),"Expired",IF(AND($D69&lt;&gt;"",$G69&lt;=0),"Used up",IF(OR(AND($D69&lt;&gt;"",$G69&lt;=1),$E69-TODAY()&lt;=7),"Ending soon",IF($D69="","Unlimited","Active")))))</f>
        <v/>
      </c>
      <c r="I69" s="8" t="n"/>
      <c r="J69" s="12">
        <f>IF($B69="","",IFERROR(VLOOKUP($B69,'Packages'!$A:$D,4,FALSE),0)-N($I69))</f>
        <v/>
      </c>
    </row>
    <row r="70">
      <c r="C70" s="9" t="n"/>
      <c r="D70" s="10">
        <f>IF($B70="","",IFERROR(IF(VLOOKUP($B70,'Packages'!$A:$D,2,FALSE)="","",VLOOKUP($B70,'Packages'!$A:$D,2,FALSE)),""))</f>
        <v/>
      </c>
      <c r="E70" s="11">
        <f>IF(OR($B70="",$C70=""),"",$C70+IFERROR(VLOOKUP($B70,'Packages'!$A:$D,3,FALSE),30)-1+N($K70))</f>
        <v/>
      </c>
      <c r="F70" s="10">
        <f>IF(OR($A70="",$C70=""),"",COUNTIFS('Register'!$C:$C,$A70,'Register'!$A:$A,"&gt;="&amp;$C70,'Register'!$A:$A,"&lt;="&amp;$E70))</f>
        <v/>
      </c>
      <c r="G70" s="10">
        <f>IF($A70="","",IF($D70="","—",$D70-$F70))</f>
        <v/>
      </c>
      <c r="H70" s="10">
        <f>IF($A70="","",IF($E70&lt;TODAY(),"Expired",IF(AND($D70&lt;&gt;"",$G70&lt;=0),"Used up",IF(OR(AND($D70&lt;&gt;"",$G70&lt;=1),$E70-TODAY()&lt;=7),"Ending soon",IF($D70="","Unlimited","Active")))))</f>
        <v/>
      </c>
      <c r="I70" s="8" t="n"/>
      <c r="J70" s="12">
        <f>IF($B70="","",IFERROR(VLOOKUP($B70,'Packages'!$A:$D,4,FALSE),0)-N($I70))</f>
        <v/>
      </c>
    </row>
    <row r="71">
      <c r="C71" s="9" t="n"/>
      <c r="D71" s="10">
        <f>IF($B71="","",IFERROR(IF(VLOOKUP($B71,'Packages'!$A:$D,2,FALSE)="","",VLOOKUP($B71,'Packages'!$A:$D,2,FALSE)),""))</f>
        <v/>
      </c>
      <c r="E71" s="11">
        <f>IF(OR($B71="",$C71=""),"",$C71+IFERROR(VLOOKUP($B71,'Packages'!$A:$D,3,FALSE),30)-1+N($K71))</f>
        <v/>
      </c>
      <c r="F71" s="10">
        <f>IF(OR($A71="",$C71=""),"",COUNTIFS('Register'!$C:$C,$A71,'Register'!$A:$A,"&gt;="&amp;$C71,'Register'!$A:$A,"&lt;="&amp;$E71))</f>
        <v/>
      </c>
      <c r="G71" s="10">
        <f>IF($A71="","",IF($D71="","—",$D71-$F71))</f>
        <v/>
      </c>
      <c r="H71" s="10">
        <f>IF($A71="","",IF($E71&lt;TODAY(),"Expired",IF(AND($D71&lt;&gt;"",$G71&lt;=0),"Used up",IF(OR(AND($D71&lt;&gt;"",$G71&lt;=1),$E71-TODAY()&lt;=7),"Ending soon",IF($D71="","Unlimited","Active")))))</f>
        <v/>
      </c>
      <c r="I71" s="8" t="n"/>
      <c r="J71" s="12">
        <f>IF($B71="","",IFERROR(VLOOKUP($B71,'Packages'!$A:$D,4,FALSE),0)-N($I71))</f>
        <v/>
      </c>
    </row>
    <row r="72">
      <c r="C72" s="9" t="n"/>
      <c r="D72" s="10">
        <f>IF($B72="","",IFERROR(IF(VLOOKUP($B72,'Packages'!$A:$D,2,FALSE)="","",VLOOKUP($B72,'Packages'!$A:$D,2,FALSE)),""))</f>
        <v/>
      </c>
      <c r="E72" s="11">
        <f>IF(OR($B72="",$C72=""),"",$C72+IFERROR(VLOOKUP($B72,'Packages'!$A:$D,3,FALSE),30)-1+N($K72))</f>
        <v/>
      </c>
      <c r="F72" s="10">
        <f>IF(OR($A72="",$C72=""),"",COUNTIFS('Register'!$C:$C,$A72,'Register'!$A:$A,"&gt;="&amp;$C72,'Register'!$A:$A,"&lt;="&amp;$E72))</f>
        <v/>
      </c>
      <c r="G72" s="10">
        <f>IF($A72="","",IF($D72="","—",$D72-$F72))</f>
        <v/>
      </c>
      <c r="H72" s="10">
        <f>IF($A72="","",IF($E72&lt;TODAY(),"Expired",IF(AND($D72&lt;&gt;"",$G72&lt;=0),"Used up",IF(OR(AND($D72&lt;&gt;"",$G72&lt;=1),$E72-TODAY()&lt;=7),"Ending soon",IF($D72="","Unlimited","Active")))))</f>
        <v/>
      </c>
      <c r="I72" s="8" t="n"/>
      <c r="J72" s="12">
        <f>IF($B72="","",IFERROR(VLOOKUP($B72,'Packages'!$A:$D,4,FALSE),0)-N($I72))</f>
        <v/>
      </c>
    </row>
    <row r="73">
      <c r="C73" s="9" t="n"/>
      <c r="D73" s="10">
        <f>IF($B73="","",IFERROR(IF(VLOOKUP($B73,'Packages'!$A:$D,2,FALSE)="","",VLOOKUP($B73,'Packages'!$A:$D,2,FALSE)),""))</f>
        <v/>
      </c>
      <c r="E73" s="11">
        <f>IF(OR($B73="",$C73=""),"",$C73+IFERROR(VLOOKUP($B73,'Packages'!$A:$D,3,FALSE),30)-1+N($K73))</f>
        <v/>
      </c>
      <c r="F73" s="10">
        <f>IF(OR($A73="",$C73=""),"",COUNTIFS('Register'!$C:$C,$A73,'Register'!$A:$A,"&gt;="&amp;$C73,'Register'!$A:$A,"&lt;="&amp;$E73))</f>
        <v/>
      </c>
      <c r="G73" s="10">
        <f>IF($A73="","",IF($D73="","—",$D73-$F73))</f>
        <v/>
      </c>
      <c r="H73" s="10">
        <f>IF($A73="","",IF($E73&lt;TODAY(),"Expired",IF(AND($D73&lt;&gt;"",$G73&lt;=0),"Used up",IF(OR(AND($D73&lt;&gt;"",$G73&lt;=1),$E73-TODAY()&lt;=7),"Ending soon",IF($D73="","Unlimited","Active")))))</f>
        <v/>
      </c>
      <c r="I73" s="8" t="n"/>
      <c r="J73" s="12">
        <f>IF($B73="","",IFERROR(VLOOKUP($B73,'Packages'!$A:$D,4,FALSE),0)-N($I73))</f>
        <v/>
      </c>
    </row>
    <row r="74">
      <c r="C74" s="9" t="n"/>
      <c r="D74" s="10">
        <f>IF($B74="","",IFERROR(IF(VLOOKUP($B74,'Packages'!$A:$D,2,FALSE)="","",VLOOKUP($B74,'Packages'!$A:$D,2,FALSE)),""))</f>
        <v/>
      </c>
      <c r="E74" s="11">
        <f>IF(OR($B74="",$C74=""),"",$C74+IFERROR(VLOOKUP($B74,'Packages'!$A:$D,3,FALSE),30)-1+N($K74))</f>
        <v/>
      </c>
      <c r="F74" s="10">
        <f>IF(OR($A74="",$C74=""),"",COUNTIFS('Register'!$C:$C,$A74,'Register'!$A:$A,"&gt;="&amp;$C74,'Register'!$A:$A,"&lt;="&amp;$E74))</f>
        <v/>
      </c>
      <c r="G74" s="10">
        <f>IF($A74="","",IF($D74="","—",$D74-$F74))</f>
        <v/>
      </c>
      <c r="H74" s="10">
        <f>IF($A74="","",IF($E74&lt;TODAY(),"Expired",IF(AND($D74&lt;&gt;"",$G74&lt;=0),"Used up",IF(OR(AND($D74&lt;&gt;"",$G74&lt;=1),$E74-TODAY()&lt;=7),"Ending soon",IF($D74="","Unlimited","Active")))))</f>
        <v/>
      </c>
      <c r="I74" s="8" t="n"/>
      <c r="J74" s="12">
        <f>IF($B74="","",IFERROR(VLOOKUP($B74,'Packages'!$A:$D,4,FALSE),0)-N($I74))</f>
        <v/>
      </c>
    </row>
    <row r="75">
      <c r="C75" s="9" t="n"/>
      <c r="D75" s="10">
        <f>IF($B75="","",IFERROR(IF(VLOOKUP($B75,'Packages'!$A:$D,2,FALSE)="","",VLOOKUP($B75,'Packages'!$A:$D,2,FALSE)),""))</f>
        <v/>
      </c>
      <c r="E75" s="11">
        <f>IF(OR($B75="",$C75=""),"",$C75+IFERROR(VLOOKUP($B75,'Packages'!$A:$D,3,FALSE),30)-1+N($K75))</f>
        <v/>
      </c>
      <c r="F75" s="10">
        <f>IF(OR($A75="",$C75=""),"",COUNTIFS('Register'!$C:$C,$A75,'Register'!$A:$A,"&gt;="&amp;$C75,'Register'!$A:$A,"&lt;="&amp;$E75))</f>
        <v/>
      </c>
      <c r="G75" s="10">
        <f>IF($A75="","",IF($D75="","—",$D75-$F75))</f>
        <v/>
      </c>
      <c r="H75" s="10">
        <f>IF($A75="","",IF($E75&lt;TODAY(),"Expired",IF(AND($D75&lt;&gt;"",$G75&lt;=0),"Used up",IF(OR(AND($D75&lt;&gt;"",$G75&lt;=1),$E75-TODAY()&lt;=7),"Ending soon",IF($D75="","Unlimited","Active")))))</f>
        <v/>
      </c>
      <c r="I75" s="8" t="n"/>
      <c r="J75" s="12">
        <f>IF($B75="","",IFERROR(VLOOKUP($B75,'Packages'!$A:$D,4,FALSE),0)-N($I75))</f>
        <v/>
      </c>
    </row>
    <row r="76">
      <c r="C76" s="9" t="n"/>
      <c r="D76" s="10">
        <f>IF($B76="","",IFERROR(IF(VLOOKUP($B76,'Packages'!$A:$D,2,FALSE)="","",VLOOKUP($B76,'Packages'!$A:$D,2,FALSE)),""))</f>
        <v/>
      </c>
      <c r="E76" s="11">
        <f>IF(OR($B76="",$C76=""),"",$C76+IFERROR(VLOOKUP($B76,'Packages'!$A:$D,3,FALSE),30)-1+N($K76))</f>
        <v/>
      </c>
      <c r="F76" s="10">
        <f>IF(OR($A76="",$C76=""),"",COUNTIFS('Register'!$C:$C,$A76,'Register'!$A:$A,"&gt;="&amp;$C76,'Register'!$A:$A,"&lt;="&amp;$E76))</f>
        <v/>
      </c>
      <c r="G76" s="10">
        <f>IF($A76="","",IF($D76="","—",$D76-$F76))</f>
        <v/>
      </c>
      <c r="H76" s="10">
        <f>IF($A76="","",IF($E76&lt;TODAY(),"Expired",IF(AND($D76&lt;&gt;"",$G76&lt;=0),"Used up",IF(OR(AND($D76&lt;&gt;"",$G76&lt;=1),$E76-TODAY()&lt;=7),"Ending soon",IF($D76="","Unlimited","Active")))))</f>
        <v/>
      </c>
      <c r="I76" s="8" t="n"/>
      <c r="J76" s="12">
        <f>IF($B76="","",IFERROR(VLOOKUP($B76,'Packages'!$A:$D,4,FALSE),0)-N($I76))</f>
        <v/>
      </c>
    </row>
    <row r="77">
      <c r="C77" s="9" t="n"/>
      <c r="D77" s="10">
        <f>IF($B77="","",IFERROR(IF(VLOOKUP($B77,'Packages'!$A:$D,2,FALSE)="","",VLOOKUP($B77,'Packages'!$A:$D,2,FALSE)),""))</f>
        <v/>
      </c>
      <c r="E77" s="11">
        <f>IF(OR($B77="",$C77=""),"",$C77+IFERROR(VLOOKUP($B77,'Packages'!$A:$D,3,FALSE),30)-1+N($K77))</f>
        <v/>
      </c>
      <c r="F77" s="10">
        <f>IF(OR($A77="",$C77=""),"",COUNTIFS('Register'!$C:$C,$A77,'Register'!$A:$A,"&gt;="&amp;$C77,'Register'!$A:$A,"&lt;="&amp;$E77))</f>
        <v/>
      </c>
      <c r="G77" s="10">
        <f>IF($A77="","",IF($D77="","—",$D77-$F77))</f>
        <v/>
      </c>
      <c r="H77" s="10">
        <f>IF($A77="","",IF($E77&lt;TODAY(),"Expired",IF(AND($D77&lt;&gt;"",$G77&lt;=0),"Used up",IF(OR(AND($D77&lt;&gt;"",$G77&lt;=1),$E77-TODAY()&lt;=7),"Ending soon",IF($D77="","Unlimited","Active")))))</f>
        <v/>
      </c>
      <c r="I77" s="8" t="n"/>
      <c r="J77" s="12">
        <f>IF($B77="","",IFERROR(VLOOKUP($B77,'Packages'!$A:$D,4,FALSE),0)-N($I77))</f>
        <v/>
      </c>
    </row>
    <row r="78">
      <c r="C78" s="9" t="n"/>
      <c r="D78" s="10">
        <f>IF($B78="","",IFERROR(IF(VLOOKUP($B78,'Packages'!$A:$D,2,FALSE)="","",VLOOKUP($B78,'Packages'!$A:$D,2,FALSE)),""))</f>
        <v/>
      </c>
      <c r="E78" s="11">
        <f>IF(OR($B78="",$C78=""),"",$C78+IFERROR(VLOOKUP($B78,'Packages'!$A:$D,3,FALSE),30)-1+N($K78))</f>
        <v/>
      </c>
      <c r="F78" s="10">
        <f>IF(OR($A78="",$C78=""),"",COUNTIFS('Register'!$C:$C,$A78,'Register'!$A:$A,"&gt;="&amp;$C78,'Register'!$A:$A,"&lt;="&amp;$E78))</f>
        <v/>
      </c>
      <c r="G78" s="10">
        <f>IF($A78="","",IF($D78="","—",$D78-$F78))</f>
        <v/>
      </c>
      <c r="H78" s="10">
        <f>IF($A78="","",IF($E78&lt;TODAY(),"Expired",IF(AND($D78&lt;&gt;"",$G78&lt;=0),"Used up",IF(OR(AND($D78&lt;&gt;"",$G78&lt;=1),$E78-TODAY()&lt;=7),"Ending soon",IF($D78="","Unlimited","Active")))))</f>
        <v/>
      </c>
      <c r="I78" s="8" t="n"/>
      <c r="J78" s="12">
        <f>IF($B78="","",IFERROR(VLOOKUP($B78,'Packages'!$A:$D,4,FALSE),0)-N($I78))</f>
        <v/>
      </c>
    </row>
    <row r="79">
      <c r="C79" s="9" t="n"/>
      <c r="D79" s="10">
        <f>IF($B79="","",IFERROR(IF(VLOOKUP($B79,'Packages'!$A:$D,2,FALSE)="","",VLOOKUP($B79,'Packages'!$A:$D,2,FALSE)),""))</f>
        <v/>
      </c>
      <c r="E79" s="11">
        <f>IF(OR($B79="",$C79=""),"",$C79+IFERROR(VLOOKUP($B79,'Packages'!$A:$D,3,FALSE),30)-1+N($K79))</f>
        <v/>
      </c>
      <c r="F79" s="10">
        <f>IF(OR($A79="",$C79=""),"",COUNTIFS('Register'!$C:$C,$A79,'Register'!$A:$A,"&gt;="&amp;$C79,'Register'!$A:$A,"&lt;="&amp;$E79))</f>
        <v/>
      </c>
      <c r="G79" s="10">
        <f>IF($A79="","",IF($D79="","—",$D79-$F79))</f>
        <v/>
      </c>
      <c r="H79" s="10">
        <f>IF($A79="","",IF($E79&lt;TODAY(),"Expired",IF(AND($D79&lt;&gt;"",$G79&lt;=0),"Used up",IF(OR(AND($D79&lt;&gt;"",$G79&lt;=1),$E79-TODAY()&lt;=7),"Ending soon",IF($D79="","Unlimited","Active")))))</f>
        <v/>
      </c>
      <c r="I79" s="8" t="n"/>
      <c r="J79" s="12">
        <f>IF($B79="","",IFERROR(VLOOKUP($B79,'Packages'!$A:$D,4,FALSE),0)-N($I79))</f>
        <v/>
      </c>
    </row>
    <row r="80">
      <c r="C80" s="9" t="n"/>
      <c r="D80" s="10">
        <f>IF($B80="","",IFERROR(IF(VLOOKUP($B80,'Packages'!$A:$D,2,FALSE)="","",VLOOKUP($B80,'Packages'!$A:$D,2,FALSE)),""))</f>
        <v/>
      </c>
      <c r="E80" s="11">
        <f>IF(OR($B80="",$C80=""),"",$C80+IFERROR(VLOOKUP($B80,'Packages'!$A:$D,3,FALSE),30)-1+N($K80))</f>
        <v/>
      </c>
      <c r="F80" s="10">
        <f>IF(OR($A80="",$C80=""),"",COUNTIFS('Register'!$C:$C,$A80,'Register'!$A:$A,"&gt;="&amp;$C80,'Register'!$A:$A,"&lt;="&amp;$E80))</f>
        <v/>
      </c>
      <c r="G80" s="10">
        <f>IF($A80="","",IF($D80="","—",$D80-$F80))</f>
        <v/>
      </c>
      <c r="H80" s="10">
        <f>IF($A80="","",IF($E80&lt;TODAY(),"Expired",IF(AND($D80&lt;&gt;"",$G80&lt;=0),"Used up",IF(OR(AND($D80&lt;&gt;"",$G80&lt;=1),$E80-TODAY()&lt;=7),"Ending soon",IF($D80="","Unlimited","Active")))))</f>
        <v/>
      </c>
      <c r="I80" s="8" t="n"/>
      <c r="J80" s="12">
        <f>IF($B80="","",IFERROR(VLOOKUP($B80,'Packages'!$A:$D,4,FALSE),0)-N($I80))</f>
        <v/>
      </c>
    </row>
    <row r="81">
      <c r="C81" s="9" t="n"/>
      <c r="D81" s="10">
        <f>IF($B81="","",IFERROR(IF(VLOOKUP($B81,'Packages'!$A:$D,2,FALSE)="","",VLOOKUP($B81,'Packages'!$A:$D,2,FALSE)),""))</f>
        <v/>
      </c>
      <c r="E81" s="11">
        <f>IF(OR($B81="",$C81=""),"",$C81+IFERROR(VLOOKUP($B81,'Packages'!$A:$D,3,FALSE),30)-1+N($K81))</f>
        <v/>
      </c>
      <c r="F81" s="10">
        <f>IF(OR($A81="",$C81=""),"",COUNTIFS('Register'!$C:$C,$A81,'Register'!$A:$A,"&gt;="&amp;$C81,'Register'!$A:$A,"&lt;="&amp;$E81))</f>
        <v/>
      </c>
      <c r="G81" s="10">
        <f>IF($A81="","",IF($D81="","—",$D81-$F81))</f>
        <v/>
      </c>
      <c r="H81" s="10">
        <f>IF($A81="","",IF($E81&lt;TODAY(),"Expired",IF(AND($D81&lt;&gt;"",$G81&lt;=0),"Used up",IF(OR(AND($D81&lt;&gt;"",$G81&lt;=1),$E81-TODAY()&lt;=7),"Ending soon",IF($D81="","Unlimited","Active")))))</f>
        <v/>
      </c>
      <c r="I81" s="8" t="n"/>
      <c r="J81" s="12">
        <f>IF($B81="","",IFERROR(VLOOKUP($B81,'Packages'!$A:$D,4,FALSE),0)-N($I81))</f>
        <v/>
      </c>
    </row>
    <row r="82">
      <c r="C82" s="9" t="n"/>
      <c r="D82" s="10">
        <f>IF($B82="","",IFERROR(IF(VLOOKUP($B82,'Packages'!$A:$D,2,FALSE)="","",VLOOKUP($B82,'Packages'!$A:$D,2,FALSE)),""))</f>
        <v/>
      </c>
      <c r="E82" s="11">
        <f>IF(OR($B82="",$C82=""),"",$C82+IFERROR(VLOOKUP($B82,'Packages'!$A:$D,3,FALSE),30)-1+N($K82))</f>
        <v/>
      </c>
      <c r="F82" s="10">
        <f>IF(OR($A82="",$C82=""),"",COUNTIFS('Register'!$C:$C,$A82,'Register'!$A:$A,"&gt;="&amp;$C82,'Register'!$A:$A,"&lt;="&amp;$E82))</f>
        <v/>
      </c>
      <c r="G82" s="10">
        <f>IF($A82="","",IF($D82="","—",$D82-$F82))</f>
        <v/>
      </c>
      <c r="H82" s="10">
        <f>IF($A82="","",IF($E82&lt;TODAY(),"Expired",IF(AND($D82&lt;&gt;"",$G82&lt;=0),"Used up",IF(OR(AND($D82&lt;&gt;"",$G82&lt;=1),$E82-TODAY()&lt;=7),"Ending soon",IF($D82="","Unlimited","Active")))))</f>
        <v/>
      </c>
      <c r="I82" s="8" t="n"/>
      <c r="J82" s="12">
        <f>IF($B82="","",IFERROR(VLOOKUP($B82,'Packages'!$A:$D,4,FALSE),0)-N($I82))</f>
        <v/>
      </c>
    </row>
    <row r="83">
      <c r="C83" s="9" t="n"/>
      <c r="D83" s="10">
        <f>IF($B83="","",IFERROR(IF(VLOOKUP($B83,'Packages'!$A:$D,2,FALSE)="","",VLOOKUP($B83,'Packages'!$A:$D,2,FALSE)),""))</f>
        <v/>
      </c>
      <c r="E83" s="11">
        <f>IF(OR($B83="",$C83=""),"",$C83+IFERROR(VLOOKUP($B83,'Packages'!$A:$D,3,FALSE),30)-1+N($K83))</f>
        <v/>
      </c>
      <c r="F83" s="10">
        <f>IF(OR($A83="",$C83=""),"",COUNTIFS('Register'!$C:$C,$A83,'Register'!$A:$A,"&gt;="&amp;$C83,'Register'!$A:$A,"&lt;="&amp;$E83))</f>
        <v/>
      </c>
      <c r="G83" s="10">
        <f>IF($A83="","",IF($D83="","—",$D83-$F83))</f>
        <v/>
      </c>
      <c r="H83" s="10">
        <f>IF($A83="","",IF($E83&lt;TODAY(),"Expired",IF(AND($D83&lt;&gt;"",$G83&lt;=0),"Used up",IF(OR(AND($D83&lt;&gt;"",$G83&lt;=1),$E83-TODAY()&lt;=7),"Ending soon",IF($D83="","Unlimited","Active")))))</f>
        <v/>
      </c>
      <c r="I83" s="8" t="n"/>
      <c r="J83" s="12">
        <f>IF($B83="","",IFERROR(VLOOKUP($B83,'Packages'!$A:$D,4,FALSE),0)-N($I83))</f>
        <v/>
      </c>
    </row>
    <row r="84">
      <c r="C84" s="9" t="n"/>
      <c r="D84" s="10">
        <f>IF($B84="","",IFERROR(IF(VLOOKUP($B84,'Packages'!$A:$D,2,FALSE)="","",VLOOKUP($B84,'Packages'!$A:$D,2,FALSE)),""))</f>
        <v/>
      </c>
      <c r="E84" s="11">
        <f>IF(OR($B84="",$C84=""),"",$C84+IFERROR(VLOOKUP($B84,'Packages'!$A:$D,3,FALSE),30)-1+N($K84))</f>
        <v/>
      </c>
      <c r="F84" s="10">
        <f>IF(OR($A84="",$C84=""),"",COUNTIFS('Register'!$C:$C,$A84,'Register'!$A:$A,"&gt;="&amp;$C84,'Register'!$A:$A,"&lt;="&amp;$E84))</f>
        <v/>
      </c>
      <c r="G84" s="10">
        <f>IF($A84="","",IF($D84="","—",$D84-$F84))</f>
        <v/>
      </c>
      <c r="H84" s="10">
        <f>IF($A84="","",IF($E84&lt;TODAY(),"Expired",IF(AND($D84&lt;&gt;"",$G84&lt;=0),"Used up",IF(OR(AND($D84&lt;&gt;"",$G84&lt;=1),$E84-TODAY()&lt;=7),"Ending soon",IF($D84="","Unlimited","Active")))))</f>
        <v/>
      </c>
      <c r="I84" s="8" t="n"/>
      <c r="J84" s="12">
        <f>IF($B84="","",IFERROR(VLOOKUP($B84,'Packages'!$A:$D,4,FALSE),0)-N($I84))</f>
        <v/>
      </c>
    </row>
    <row r="85">
      <c r="C85" s="9" t="n"/>
      <c r="D85" s="10">
        <f>IF($B85="","",IFERROR(IF(VLOOKUP($B85,'Packages'!$A:$D,2,FALSE)="","",VLOOKUP($B85,'Packages'!$A:$D,2,FALSE)),""))</f>
        <v/>
      </c>
      <c r="E85" s="11">
        <f>IF(OR($B85="",$C85=""),"",$C85+IFERROR(VLOOKUP($B85,'Packages'!$A:$D,3,FALSE),30)-1+N($K85))</f>
        <v/>
      </c>
      <c r="F85" s="10">
        <f>IF(OR($A85="",$C85=""),"",COUNTIFS('Register'!$C:$C,$A85,'Register'!$A:$A,"&gt;="&amp;$C85,'Register'!$A:$A,"&lt;="&amp;$E85))</f>
        <v/>
      </c>
      <c r="G85" s="10">
        <f>IF($A85="","",IF($D85="","—",$D85-$F85))</f>
        <v/>
      </c>
      <c r="H85" s="10">
        <f>IF($A85="","",IF($E85&lt;TODAY(),"Expired",IF(AND($D85&lt;&gt;"",$G85&lt;=0),"Used up",IF(OR(AND($D85&lt;&gt;"",$G85&lt;=1),$E85-TODAY()&lt;=7),"Ending soon",IF($D85="","Unlimited","Active")))))</f>
        <v/>
      </c>
      <c r="I85" s="8" t="n"/>
      <c r="J85" s="12">
        <f>IF($B85="","",IFERROR(VLOOKUP($B85,'Packages'!$A:$D,4,FALSE),0)-N($I85))</f>
        <v/>
      </c>
    </row>
    <row r="86">
      <c r="C86" s="9" t="n"/>
      <c r="D86" s="10">
        <f>IF($B86="","",IFERROR(IF(VLOOKUP($B86,'Packages'!$A:$D,2,FALSE)="","",VLOOKUP($B86,'Packages'!$A:$D,2,FALSE)),""))</f>
        <v/>
      </c>
      <c r="E86" s="11">
        <f>IF(OR($B86="",$C86=""),"",$C86+IFERROR(VLOOKUP($B86,'Packages'!$A:$D,3,FALSE),30)-1+N($K86))</f>
        <v/>
      </c>
      <c r="F86" s="10">
        <f>IF(OR($A86="",$C86=""),"",COUNTIFS('Register'!$C:$C,$A86,'Register'!$A:$A,"&gt;="&amp;$C86,'Register'!$A:$A,"&lt;="&amp;$E86))</f>
        <v/>
      </c>
      <c r="G86" s="10">
        <f>IF($A86="","",IF($D86="","—",$D86-$F86))</f>
        <v/>
      </c>
      <c r="H86" s="10">
        <f>IF($A86="","",IF($E86&lt;TODAY(),"Expired",IF(AND($D86&lt;&gt;"",$G86&lt;=0),"Used up",IF(OR(AND($D86&lt;&gt;"",$G86&lt;=1),$E86-TODAY()&lt;=7),"Ending soon",IF($D86="","Unlimited","Active")))))</f>
        <v/>
      </c>
      <c r="I86" s="8" t="n"/>
      <c r="J86" s="12">
        <f>IF($B86="","",IFERROR(VLOOKUP($B86,'Packages'!$A:$D,4,FALSE),0)-N($I86))</f>
        <v/>
      </c>
    </row>
    <row r="87">
      <c r="C87" s="9" t="n"/>
      <c r="D87" s="10">
        <f>IF($B87="","",IFERROR(IF(VLOOKUP($B87,'Packages'!$A:$D,2,FALSE)="","",VLOOKUP($B87,'Packages'!$A:$D,2,FALSE)),""))</f>
        <v/>
      </c>
      <c r="E87" s="11">
        <f>IF(OR($B87="",$C87=""),"",$C87+IFERROR(VLOOKUP($B87,'Packages'!$A:$D,3,FALSE),30)-1+N($K87))</f>
        <v/>
      </c>
      <c r="F87" s="10">
        <f>IF(OR($A87="",$C87=""),"",COUNTIFS('Register'!$C:$C,$A87,'Register'!$A:$A,"&gt;="&amp;$C87,'Register'!$A:$A,"&lt;="&amp;$E87))</f>
        <v/>
      </c>
      <c r="G87" s="10">
        <f>IF($A87="","",IF($D87="","—",$D87-$F87))</f>
        <v/>
      </c>
      <c r="H87" s="10">
        <f>IF($A87="","",IF($E87&lt;TODAY(),"Expired",IF(AND($D87&lt;&gt;"",$G87&lt;=0),"Used up",IF(OR(AND($D87&lt;&gt;"",$G87&lt;=1),$E87-TODAY()&lt;=7),"Ending soon",IF($D87="","Unlimited","Active")))))</f>
        <v/>
      </c>
      <c r="I87" s="8" t="n"/>
      <c r="J87" s="12">
        <f>IF($B87="","",IFERROR(VLOOKUP($B87,'Packages'!$A:$D,4,FALSE),0)-N($I87))</f>
        <v/>
      </c>
    </row>
    <row r="88">
      <c r="C88" s="9" t="n"/>
      <c r="D88" s="10">
        <f>IF($B88="","",IFERROR(IF(VLOOKUP($B88,'Packages'!$A:$D,2,FALSE)="","",VLOOKUP($B88,'Packages'!$A:$D,2,FALSE)),""))</f>
        <v/>
      </c>
      <c r="E88" s="11">
        <f>IF(OR($B88="",$C88=""),"",$C88+IFERROR(VLOOKUP($B88,'Packages'!$A:$D,3,FALSE),30)-1+N($K88))</f>
        <v/>
      </c>
      <c r="F88" s="10">
        <f>IF(OR($A88="",$C88=""),"",COUNTIFS('Register'!$C:$C,$A88,'Register'!$A:$A,"&gt;="&amp;$C88,'Register'!$A:$A,"&lt;="&amp;$E88))</f>
        <v/>
      </c>
      <c r="G88" s="10">
        <f>IF($A88="","",IF($D88="","—",$D88-$F88))</f>
        <v/>
      </c>
      <c r="H88" s="10">
        <f>IF($A88="","",IF($E88&lt;TODAY(),"Expired",IF(AND($D88&lt;&gt;"",$G88&lt;=0),"Used up",IF(OR(AND($D88&lt;&gt;"",$G88&lt;=1),$E88-TODAY()&lt;=7),"Ending soon",IF($D88="","Unlimited","Active")))))</f>
        <v/>
      </c>
      <c r="I88" s="8" t="n"/>
      <c r="J88" s="12">
        <f>IF($B88="","",IFERROR(VLOOKUP($B88,'Packages'!$A:$D,4,FALSE),0)-N($I88))</f>
        <v/>
      </c>
    </row>
    <row r="89">
      <c r="C89" s="9" t="n"/>
      <c r="D89" s="10">
        <f>IF($B89="","",IFERROR(IF(VLOOKUP($B89,'Packages'!$A:$D,2,FALSE)="","",VLOOKUP($B89,'Packages'!$A:$D,2,FALSE)),""))</f>
        <v/>
      </c>
      <c r="E89" s="11">
        <f>IF(OR($B89="",$C89=""),"",$C89+IFERROR(VLOOKUP($B89,'Packages'!$A:$D,3,FALSE),30)-1+N($K89))</f>
        <v/>
      </c>
      <c r="F89" s="10">
        <f>IF(OR($A89="",$C89=""),"",COUNTIFS('Register'!$C:$C,$A89,'Register'!$A:$A,"&gt;="&amp;$C89,'Register'!$A:$A,"&lt;="&amp;$E89))</f>
        <v/>
      </c>
      <c r="G89" s="10">
        <f>IF($A89="","",IF($D89="","—",$D89-$F89))</f>
        <v/>
      </c>
      <c r="H89" s="10">
        <f>IF($A89="","",IF($E89&lt;TODAY(),"Expired",IF(AND($D89&lt;&gt;"",$G89&lt;=0),"Used up",IF(OR(AND($D89&lt;&gt;"",$G89&lt;=1),$E89-TODAY()&lt;=7),"Ending soon",IF($D89="","Unlimited","Active")))))</f>
        <v/>
      </c>
      <c r="I89" s="8" t="n"/>
      <c r="J89" s="12">
        <f>IF($B89="","",IFERROR(VLOOKUP($B89,'Packages'!$A:$D,4,FALSE),0)-N($I89))</f>
        <v/>
      </c>
    </row>
    <row r="90">
      <c r="C90" s="9" t="n"/>
      <c r="D90" s="10">
        <f>IF($B90="","",IFERROR(IF(VLOOKUP($B90,'Packages'!$A:$D,2,FALSE)="","",VLOOKUP($B90,'Packages'!$A:$D,2,FALSE)),""))</f>
        <v/>
      </c>
      <c r="E90" s="11">
        <f>IF(OR($B90="",$C90=""),"",$C90+IFERROR(VLOOKUP($B90,'Packages'!$A:$D,3,FALSE),30)-1+N($K90))</f>
        <v/>
      </c>
      <c r="F90" s="10">
        <f>IF(OR($A90="",$C90=""),"",COUNTIFS('Register'!$C:$C,$A90,'Register'!$A:$A,"&gt;="&amp;$C90,'Register'!$A:$A,"&lt;="&amp;$E90))</f>
        <v/>
      </c>
      <c r="G90" s="10">
        <f>IF($A90="","",IF($D90="","—",$D90-$F90))</f>
        <v/>
      </c>
      <c r="H90" s="10">
        <f>IF($A90="","",IF($E90&lt;TODAY(),"Expired",IF(AND($D90&lt;&gt;"",$G90&lt;=0),"Used up",IF(OR(AND($D90&lt;&gt;"",$G90&lt;=1),$E90-TODAY()&lt;=7),"Ending soon",IF($D90="","Unlimited","Active")))))</f>
        <v/>
      </c>
      <c r="I90" s="8" t="n"/>
      <c r="J90" s="12">
        <f>IF($B90="","",IFERROR(VLOOKUP($B90,'Packages'!$A:$D,4,FALSE),0)-N($I90))</f>
        <v/>
      </c>
    </row>
    <row r="91">
      <c r="C91" s="9" t="n"/>
      <c r="D91" s="10">
        <f>IF($B91="","",IFERROR(IF(VLOOKUP($B91,'Packages'!$A:$D,2,FALSE)="","",VLOOKUP($B91,'Packages'!$A:$D,2,FALSE)),""))</f>
        <v/>
      </c>
      <c r="E91" s="11">
        <f>IF(OR($B91="",$C91=""),"",$C91+IFERROR(VLOOKUP($B91,'Packages'!$A:$D,3,FALSE),30)-1+N($K91))</f>
        <v/>
      </c>
      <c r="F91" s="10">
        <f>IF(OR($A91="",$C91=""),"",COUNTIFS('Register'!$C:$C,$A91,'Register'!$A:$A,"&gt;="&amp;$C91,'Register'!$A:$A,"&lt;="&amp;$E91))</f>
        <v/>
      </c>
      <c r="G91" s="10">
        <f>IF($A91="","",IF($D91="","—",$D91-$F91))</f>
        <v/>
      </c>
      <c r="H91" s="10">
        <f>IF($A91="","",IF($E91&lt;TODAY(),"Expired",IF(AND($D91&lt;&gt;"",$G91&lt;=0),"Used up",IF(OR(AND($D91&lt;&gt;"",$G91&lt;=1),$E91-TODAY()&lt;=7),"Ending soon",IF($D91="","Unlimited","Active")))))</f>
        <v/>
      </c>
      <c r="I91" s="8" t="n"/>
      <c r="J91" s="12">
        <f>IF($B91="","",IFERROR(VLOOKUP($B91,'Packages'!$A:$D,4,FALSE),0)-N($I91))</f>
        <v/>
      </c>
    </row>
    <row r="92">
      <c r="C92" s="9" t="n"/>
      <c r="D92" s="10">
        <f>IF($B92="","",IFERROR(IF(VLOOKUP($B92,'Packages'!$A:$D,2,FALSE)="","",VLOOKUP($B92,'Packages'!$A:$D,2,FALSE)),""))</f>
        <v/>
      </c>
      <c r="E92" s="11">
        <f>IF(OR($B92="",$C92=""),"",$C92+IFERROR(VLOOKUP($B92,'Packages'!$A:$D,3,FALSE),30)-1+N($K92))</f>
        <v/>
      </c>
      <c r="F92" s="10">
        <f>IF(OR($A92="",$C92=""),"",COUNTIFS('Register'!$C:$C,$A92,'Register'!$A:$A,"&gt;="&amp;$C92,'Register'!$A:$A,"&lt;="&amp;$E92))</f>
        <v/>
      </c>
      <c r="G92" s="10">
        <f>IF($A92="","",IF($D92="","—",$D92-$F92))</f>
        <v/>
      </c>
      <c r="H92" s="10">
        <f>IF($A92="","",IF($E92&lt;TODAY(),"Expired",IF(AND($D92&lt;&gt;"",$G92&lt;=0),"Used up",IF(OR(AND($D92&lt;&gt;"",$G92&lt;=1),$E92-TODAY()&lt;=7),"Ending soon",IF($D92="","Unlimited","Active")))))</f>
        <v/>
      </c>
      <c r="I92" s="8" t="n"/>
      <c r="J92" s="12">
        <f>IF($B92="","",IFERROR(VLOOKUP($B92,'Packages'!$A:$D,4,FALSE),0)-N($I92))</f>
        <v/>
      </c>
    </row>
    <row r="93">
      <c r="C93" s="9" t="n"/>
      <c r="D93" s="10">
        <f>IF($B93="","",IFERROR(IF(VLOOKUP($B93,'Packages'!$A:$D,2,FALSE)="","",VLOOKUP($B93,'Packages'!$A:$D,2,FALSE)),""))</f>
        <v/>
      </c>
      <c r="E93" s="11">
        <f>IF(OR($B93="",$C93=""),"",$C93+IFERROR(VLOOKUP($B93,'Packages'!$A:$D,3,FALSE),30)-1+N($K93))</f>
        <v/>
      </c>
      <c r="F93" s="10">
        <f>IF(OR($A93="",$C93=""),"",COUNTIFS('Register'!$C:$C,$A93,'Register'!$A:$A,"&gt;="&amp;$C93,'Register'!$A:$A,"&lt;="&amp;$E93))</f>
        <v/>
      </c>
      <c r="G93" s="10">
        <f>IF($A93="","",IF($D93="","—",$D93-$F93))</f>
        <v/>
      </c>
      <c r="H93" s="10">
        <f>IF($A93="","",IF($E93&lt;TODAY(),"Expired",IF(AND($D93&lt;&gt;"",$G93&lt;=0),"Used up",IF(OR(AND($D93&lt;&gt;"",$G93&lt;=1),$E93-TODAY()&lt;=7),"Ending soon",IF($D93="","Unlimited","Active")))))</f>
        <v/>
      </c>
      <c r="I93" s="8" t="n"/>
      <c r="J93" s="12">
        <f>IF($B93="","",IFERROR(VLOOKUP($B93,'Packages'!$A:$D,4,FALSE),0)-N($I93))</f>
        <v/>
      </c>
    </row>
    <row r="94">
      <c r="C94" s="9" t="n"/>
      <c r="D94" s="10">
        <f>IF($B94="","",IFERROR(IF(VLOOKUP($B94,'Packages'!$A:$D,2,FALSE)="","",VLOOKUP($B94,'Packages'!$A:$D,2,FALSE)),""))</f>
        <v/>
      </c>
      <c r="E94" s="11">
        <f>IF(OR($B94="",$C94=""),"",$C94+IFERROR(VLOOKUP($B94,'Packages'!$A:$D,3,FALSE),30)-1+N($K94))</f>
        <v/>
      </c>
      <c r="F94" s="10">
        <f>IF(OR($A94="",$C94=""),"",COUNTIFS('Register'!$C:$C,$A94,'Register'!$A:$A,"&gt;="&amp;$C94,'Register'!$A:$A,"&lt;="&amp;$E94))</f>
        <v/>
      </c>
      <c r="G94" s="10">
        <f>IF($A94="","",IF($D94="","—",$D94-$F94))</f>
        <v/>
      </c>
      <c r="H94" s="10">
        <f>IF($A94="","",IF($E94&lt;TODAY(),"Expired",IF(AND($D94&lt;&gt;"",$G94&lt;=0),"Used up",IF(OR(AND($D94&lt;&gt;"",$G94&lt;=1),$E94-TODAY()&lt;=7),"Ending soon",IF($D94="","Unlimited","Active")))))</f>
        <v/>
      </c>
      <c r="I94" s="8" t="n"/>
      <c r="J94" s="12">
        <f>IF($B94="","",IFERROR(VLOOKUP($B94,'Packages'!$A:$D,4,FALSE),0)-N($I94))</f>
        <v/>
      </c>
    </row>
    <row r="95">
      <c r="C95" s="9" t="n"/>
      <c r="D95" s="10">
        <f>IF($B95="","",IFERROR(IF(VLOOKUP($B95,'Packages'!$A:$D,2,FALSE)="","",VLOOKUP($B95,'Packages'!$A:$D,2,FALSE)),""))</f>
        <v/>
      </c>
      <c r="E95" s="11">
        <f>IF(OR($B95="",$C95=""),"",$C95+IFERROR(VLOOKUP($B95,'Packages'!$A:$D,3,FALSE),30)-1+N($K95))</f>
        <v/>
      </c>
      <c r="F95" s="10">
        <f>IF(OR($A95="",$C95=""),"",COUNTIFS('Register'!$C:$C,$A95,'Register'!$A:$A,"&gt;="&amp;$C95,'Register'!$A:$A,"&lt;="&amp;$E95))</f>
        <v/>
      </c>
      <c r="G95" s="10">
        <f>IF($A95="","",IF($D95="","—",$D95-$F95))</f>
        <v/>
      </c>
      <c r="H95" s="10">
        <f>IF($A95="","",IF($E95&lt;TODAY(),"Expired",IF(AND($D95&lt;&gt;"",$G95&lt;=0),"Used up",IF(OR(AND($D95&lt;&gt;"",$G95&lt;=1),$E95-TODAY()&lt;=7),"Ending soon",IF($D95="","Unlimited","Active")))))</f>
        <v/>
      </c>
      <c r="I95" s="8" t="n"/>
      <c r="J95" s="12">
        <f>IF($B95="","",IFERROR(VLOOKUP($B95,'Packages'!$A:$D,4,FALSE),0)-N($I95))</f>
        <v/>
      </c>
    </row>
    <row r="96">
      <c r="C96" s="9" t="n"/>
      <c r="D96" s="10">
        <f>IF($B96="","",IFERROR(IF(VLOOKUP($B96,'Packages'!$A:$D,2,FALSE)="","",VLOOKUP($B96,'Packages'!$A:$D,2,FALSE)),""))</f>
        <v/>
      </c>
      <c r="E96" s="11">
        <f>IF(OR($B96="",$C96=""),"",$C96+IFERROR(VLOOKUP($B96,'Packages'!$A:$D,3,FALSE),30)-1+N($K96))</f>
        <v/>
      </c>
      <c r="F96" s="10">
        <f>IF(OR($A96="",$C96=""),"",COUNTIFS('Register'!$C:$C,$A96,'Register'!$A:$A,"&gt;="&amp;$C96,'Register'!$A:$A,"&lt;="&amp;$E96))</f>
        <v/>
      </c>
      <c r="G96" s="10">
        <f>IF($A96="","",IF($D96="","—",$D96-$F96))</f>
        <v/>
      </c>
      <c r="H96" s="10">
        <f>IF($A96="","",IF($E96&lt;TODAY(),"Expired",IF(AND($D96&lt;&gt;"",$G96&lt;=0),"Used up",IF(OR(AND($D96&lt;&gt;"",$G96&lt;=1),$E96-TODAY()&lt;=7),"Ending soon",IF($D96="","Unlimited","Active")))))</f>
        <v/>
      </c>
      <c r="I96" s="8" t="n"/>
      <c r="J96" s="12">
        <f>IF($B96="","",IFERROR(VLOOKUP($B96,'Packages'!$A:$D,4,FALSE),0)-N($I96))</f>
        <v/>
      </c>
    </row>
    <row r="97">
      <c r="C97" s="9" t="n"/>
      <c r="D97" s="10">
        <f>IF($B97="","",IFERROR(IF(VLOOKUP($B97,'Packages'!$A:$D,2,FALSE)="","",VLOOKUP($B97,'Packages'!$A:$D,2,FALSE)),""))</f>
        <v/>
      </c>
      <c r="E97" s="11">
        <f>IF(OR($B97="",$C97=""),"",$C97+IFERROR(VLOOKUP($B97,'Packages'!$A:$D,3,FALSE),30)-1+N($K97))</f>
        <v/>
      </c>
      <c r="F97" s="10">
        <f>IF(OR($A97="",$C97=""),"",COUNTIFS('Register'!$C:$C,$A97,'Register'!$A:$A,"&gt;="&amp;$C97,'Register'!$A:$A,"&lt;="&amp;$E97))</f>
        <v/>
      </c>
      <c r="G97" s="10">
        <f>IF($A97="","",IF($D97="","—",$D97-$F97))</f>
        <v/>
      </c>
      <c r="H97" s="10">
        <f>IF($A97="","",IF($E97&lt;TODAY(),"Expired",IF(AND($D97&lt;&gt;"",$G97&lt;=0),"Used up",IF(OR(AND($D97&lt;&gt;"",$G97&lt;=1),$E97-TODAY()&lt;=7),"Ending soon",IF($D97="","Unlimited","Active")))))</f>
        <v/>
      </c>
      <c r="I97" s="8" t="n"/>
      <c r="J97" s="12">
        <f>IF($B97="","",IFERROR(VLOOKUP($B97,'Packages'!$A:$D,4,FALSE),0)-N($I97))</f>
        <v/>
      </c>
    </row>
    <row r="98">
      <c r="C98" s="9" t="n"/>
      <c r="D98" s="10">
        <f>IF($B98="","",IFERROR(IF(VLOOKUP($B98,'Packages'!$A:$D,2,FALSE)="","",VLOOKUP($B98,'Packages'!$A:$D,2,FALSE)),""))</f>
        <v/>
      </c>
      <c r="E98" s="11">
        <f>IF(OR($B98="",$C98=""),"",$C98+IFERROR(VLOOKUP($B98,'Packages'!$A:$D,3,FALSE),30)-1+N($K98))</f>
        <v/>
      </c>
      <c r="F98" s="10">
        <f>IF(OR($A98="",$C98=""),"",COUNTIFS('Register'!$C:$C,$A98,'Register'!$A:$A,"&gt;="&amp;$C98,'Register'!$A:$A,"&lt;="&amp;$E98))</f>
        <v/>
      </c>
      <c r="G98" s="10">
        <f>IF($A98="","",IF($D98="","—",$D98-$F98))</f>
        <v/>
      </c>
      <c r="H98" s="10">
        <f>IF($A98="","",IF($E98&lt;TODAY(),"Expired",IF(AND($D98&lt;&gt;"",$G98&lt;=0),"Used up",IF(OR(AND($D98&lt;&gt;"",$G98&lt;=1),$E98-TODAY()&lt;=7),"Ending soon",IF($D98="","Unlimited","Active")))))</f>
        <v/>
      </c>
      <c r="I98" s="8" t="n"/>
      <c r="J98" s="12">
        <f>IF($B98="","",IFERROR(VLOOKUP($B98,'Packages'!$A:$D,4,FALSE),0)-N($I98))</f>
        <v/>
      </c>
    </row>
    <row r="99">
      <c r="C99" s="9" t="n"/>
      <c r="D99" s="10">
        <f>IF($B99="","",IFERROR(IF(VLOOKUP($B99,'Packages'!$A:$D,2,FALSE)="","",VLOOKUP($B99,'Packages'!$A:$D,2,FALSE)),""))</f>
        <v/>
      </c>
      <c r="E99" s="11">
        <f>IF(OR($B99="",$C99=""),"",$C99+IFERROR(VLOOKUP($B99,'Packages'!$A:$D,3,FALSE),30)-1+N($K99))</f>
        <v/>
      </c>
      <c r="F99" s="10">
        <f>IF(OR($A99="",$C99=""),"",COUNTIFS('Register'!$C:$C,$A99,'Register'!$A:$A,"&gt;="&amp;$C99,'Register'!$A:$A,"&lt;="&amp;$E99))</f>
        <v/>
      </c>
      <c r="G99" s="10">
        <f>IF($A99="","",IF($D99="","—",$D99-$F99))</f>
        <v/>
      </c>
      <c r="H99" s="10">
        <f>IF($A99="","",IF($E99&lt;TODAY(),"Expired",IF(AND($D99&lt;&gt;"",$G99&lt;=0),"Used up",IF(OR(AND($D99&lt;&gt;"",$G99&lt;=1),$E99-TODAY()&lt;=7),"Ending soon",IF($D99="","Unlimited","Active")))))</f>
        <v/>
      </c>
      <c r="I99" s="8" t="n"/>
      <c r="J99" s="12">
        <f>IF($B99="","",IFERROR(VLOOKUP($B99,'Packages'!$A:$D,4,FALSE),0)-N($I99))</f>
        <v/>
      </c>
    </row>
    <row r="100">
      <c r="C100" s="9" t="n"/>
      <c r="D100" s="10">
        <f>IF($B100="","",IFERROR(IF(VLOOKUP($B100,'Packages'!$A:$D,2,FALSE)="","",VLOOKUP($B100,'Packages'!$A:$D,2,FALSE)),""))</f>
        <v/>
      </c>
      <c r="E100" s="11">
        <f>IF(OR($B100="",$C100=""),"",$C100+IFERROR(VLOOKUP($B100,'Packages'!$A:$D,3,FALSE),30)-1+N($K100))</f>
        <v/>
      </c>
      <c r="F100" s="10">
        <f>IF(OR($A100="",$C100=""),"",COUNTIFS('Register'!$C:$C,$A100,'Register'!$A:$A,"&gt;="&amp;$C100,'Register'!$A:$A,"&lt;="&amp;$E100))</f>
        <v/>
      </c>
      <c r="G100" s="10">
        <f>IF($A100="","",IF($D100="","—",$D100-$F100))</f>
        <v/>
      </c>
      <c r="H100" s="10">
        <f>IF($A100="","",IF($E100&lt;TODAY(),"Expired",IF(AND($D100&lt;&gt;"",$G100&lt;=0),"Used up",IF(OR(AND($D100&lt;&gt;"",$G100&lt;=1),$E100-TODAY()&lt;=7),"Ending soon",IF($D100="","Unlimited","Active")))))</f>
        <v/>
      </c>
      <c r="I100" s="8" t="n"/>
      <c r="J100" s="12">
        <f>IF($B100="","",IFERROR(VLOOKUP($B100,'Packages'!$A:$D,4,FALSE),0)-N($I100))</f>
        <v/>
      </c>
    </row>
    <row r="101">
      <c r="C101" s="9" t="n"/>
      <c r="D101" s="10">
        <f>IF($B101="","",IFERROR(IF(VLOOKUP($B101,'Packages'!$A:$D,2,FALSE)="","",VLOOKUP($B101,'Packages'!$A:$D,2,FALSE)),""))</f>
        <v/>
      </c>
      <c r="E101" s="11">
        <f>IF(OR($B101="",$C101=""),"",$C101+IFERROR(VLOOKUP($B101,'Packages'!$A:$D,3,FALSE),30)-1+N($K101))</f>
        <v/>
      </c>
      <c r="F101" s="10">
        <f>IF(OR($A101="",$C101=""),"",COUNTIFS('Register'!$C:$C,$A101,'Register'!$A:$A,"&gt;="&amp;$C101,'Register'!$A:$A,"&lt;="&amp;$E101))</f>
        <v/>
      </c>
      <c r="G101" s="10">
        <f>IF($A101="","",IF($D101="","—",$D101-$F101))</f>
        <v/>
      </c>
      <c r="H101" s="10">
        <f>IF($A101="","",IF($E101&lt;TODAY(),"Expired",IF(AND($D101&lt;&gt;"",$G101&lt;=0),"Used up",IF(OR(AND($D101&lt;&gt;"",$G101&lt;=1),$E101-TODAY()&lt;=7),"Ending soon",IF($D101="","Unlimited","Active")))))</f>
        <v/>
      </c>
      <c r="I101" s="8" t="n"/>
      <c r="J101" s="12">
        <f>IF($B101="","",IFERROR(VLOOKUP($B101,'Packages'!$A:$D,4,FALSE),0)-N($I101))</f>
        <v/>
      </c>
    </row>
    <row r="102">
      <c r="C102" s="9" t="n"/>
      <c r="D102" s="10">
        <f>IF($B102="","",IFERROR(IF(VLOOKUP($B102,'Packages'!$A:$D,2,FALSE)="","",VLOOKUP($B102,'Packages'!$A:$D,2,FALSE)),""))</f>
        <v/>
      </c>
      <c r="E102" s="11">
        <f>IF(OR($B102="",$C102=""),"",$C102+IFERROR(VLOOKUP($B102,'Packages'!$A:$D,3,FALSE),30)-1+N($K102))</f>
        <v/>
      </c>
      <c r="F102" s="10">
        <f>IF(OR($A102="",$C102=""),"",COUNTIFS('Register'!$C:$C,$A102,'Register'!$A:$A,"&gt;="&amp;$C102,'Register'!$A:$A,"&lt;="&amp;$E102))</f>
        <v/>
      </c>
      <c r="G102" s="10">
        <f>IF($A102="","",IF($D102="","—",$D102-$F102))</f>
        <v/>
      </c>
      <c r="H102" s="10">
        <f>IF($A102="","",IF($E102&lt;TODAY(),"Expired",IF(AND($D102&lt;&gt;"",$G102&lt;=0),"Used up",IF(OR(AND($D102&lt;&gt;"",$G102&lt;=1),$E102-TODAY()&lt;=7),"Ending soon",IF($D102="","Unlimited","Active")))))</f>
        <v/>
      </c>
      <c r="I102" s="8" t="n"/>
      <c r="J102" s="12">
        <f>IF($B102="","",IFERROR(VLOOKUP($B102,'Packages'!$A:$D,4,FALSE),0)-N($I102))</f>
        <v/>
      </c>
    </row>
    <row r="103">
      <c r="C103" s="9" t="n"/>
      <c r="D103" s="10">
        <f>IF($B103="","",IFERROR(IF(VLOOKUP($B103,'Packages'!$A:$D,2,FALSE)="","",VLOOKUP($B103,'Packages'!$A:$D,2,FALSE)),""))</f>
        <v/>
      </c>
      <c r="E103" s="11">
        <f>IF(OR($B103="",$C103=""),"",$C103+IFERROR(VLOOKUP($B103,'Packages'!$A:$D,3,FALSE),30)-1+N($K103))</f>
        <v/>
      </c>
      <c r="F103" s="10">
        <f>IF(OR($A103="",$C103=""),"",COUNTIFS('Register'!$C:$C,$A103,'Register'!$A:$A,"&gt;="&amp;$C103,'Register'!$A:$A,"&lt;="&amp;$E103))</f>
        <v/>
      </c>
      <c r="G103" s="10">
        <f>IF($A103="","",IF($D103="","—",$D103-$F103))</f>
        <v/>
      </c>
      <c r="H103" s="10">
        <f>IF($A103="","",IF($E103&lt;TODAY(),"Expired",IF(AND($D103&lt;&gt;"",$G103&lt;=0),"Used up",IF(OR(AND($D103&lt;&gt;"",$G103&lt;=1),$E103-TODAY()&lt;=7),"Ending soon",IF($D103="","Unlimited","Active")))))</f>
        <v/>
      </c>
      <c r="I103" s="8" t="n"/>
      <c r="J103" s="12">
        <f>IF($B103="","",IFERROR(VLOOKUP($B103,'Packages'!$A:$D,4,FALSE),0)-N($I103))</f>
        <v/>
      </c>
    </row>
    <row r="104">
      <c r="C104" s="9" t="n"/>
      <c r="D104" s="10">
        <f>IF($B104="","",IFERROR(IF(VLOOKUP($B104,'Packages'!$A:$D,2,FALSE)="","",VLOOKUP($B104,'Packages'!$A:$D,2,FALSE)),""))</f>
        <v/>
      </c>
      <c r="E104" s="11">
        <f>IF(OR($B104="",$C104=""),"",$C104+IFERROR(VLOOKUP($B104,'Packages'!$A:$D,3,FALSE),30)-1+N($K104))</f>
        <v/>
      </c>
      <c r="F104" s="10">
        <f>IF(OR($A104="",$C104=""),"",COUNTIFS('Register'!$C:$C,$A104,'Register'!$A:$A,"&gt;="&amp;$C104,'Register'!$A:$A,"&lt;="&amp;$E104))</f>
        <v/>
      </c>
      <c r="G104" s="10">
        <f>IF($A104="","",IF($D104="","—",$D104-$F104))</f>
        <v/>
      </c>
      <c r="H104" s="10">
        <f>IF($A104="","",IF($E104&lt;TODAY(),"Expired",IF(AND($D104&lt;&gt;"",$G104&lt;=0),"Used up",IF(OR(AND($D104&lt;&gt;"",$G104&lt;=1),$E104-TODAY()&lt;=7),"Ending soon",IF($D104="","Unlimited","Active")))))</f>
        <v/>
      </c>
      <c r="I104" s="8" t="n"/>
      <c r="J104" s="12">
        <f>IF($B104="","",IFERROR(VLOOKUP($B104,'Packages'!$A:$D,4,FALSE),0)-N($I104))</f>
        <v/>
      </c>
    </row>
    <row r="105">
      <c r="C105" s="9" t="n"/>
      <c r="D105" s="10">
        <f>IF($B105="","",IFERROR(IF(VLOOKUP($B105,'Packages'!$A:$D,2,FALSE)="","",VLOOKUP($B105,'Packages'!$A:$D,2,FALSE)),""))</f>
        <v/>
      </c>
      <c r="E105" s="11">
        <f>IF(OR($B105="",$C105=""),"",$C105+IFERROR(VLOOKUP($B105,'Packages'!$A:$D,3,FALSE),30)-1+N($K105))</f>
        <v/>
      </c>
      <c r="F105" s="10">
        <f>IF(OR($A105="",$C105=""),"",COUNTIFS('Register'!$C:$C,$A105,'Register'!$A:$A,"&gt;="&amp;$C105,'Register'!$A:$A,"&lt;="&amp;$E105))</f>
        <v/>
      </c>
      <c r="G105" s="10">
        <f>IF($A105="","",IF($D105="","—",$D105-$F105))</f>
        <v/>
      </c>
      <c r="H105" s="10">
        <f>IF($A105="","",IF($E105&lt;TODAY(),"Expired",IF(AND($D105&lt;&gt;"",$G105&lt;=0),"Used up",IF(OR(AND($D105&lt;&gt;"",$G105&lt;=1),$E105-TODAY()&lt;=7),"Ending soon",IF($D105="","Unlimited","Active")))))</f>
        <v/>
      </c>
      <c r="I105" s="8" t="n"/>
      <c r="J105" s="12">
        <f>IF($B105="","",IFERROR(VLOOKUP($B105,'Packages'!$A:$D,4,FALSE),0)-N($I105))</f>
        <v/>
      </c>
    </row>
    <row r="106">
      <c r="C106" s="9" t="n"/>
      <c r="D106" s="10">
        <f>IF($B106="","",IFERROR(IF(VLOOKUP($B106,'Packages'!$A:$D,2,FALSE)="","",VLOOKUP($B106,'Packages'!$A:$D,2,FALSE)),""))</f>
        <v/>
      </c>
      <c r="E106" s="11">
        <f>IF(OR($B106="",$C106=""),"",$C106+IFERROR(VLOOKUP($B106,'Packages'!$A:$D,3,FALSE),30)-1+N($K106))</f>
        <v/>
      </c>
      <c r="F106" s="10">
        <f>IF(OR($A106="",$C106=""),"",COUNTIFS('Register'!$C:$C,$A106,'Register'!$A:$A,"&gt;="&amp;$C106,'Register'!$A:$A,"&lt;="&amp;$E106))</f>
        <v/>
      </c>
      <c r="G106" s="10">
        <f>IF($A106="","",IF($D106="","—",$D106-$F106))</f>
        <v/>
      </c>
      <c r="H106" s="10">
        <f>IF($A106="","",IF($E106&lt;TODAY(),"Expired",IF(AND($D106&lt;&gt;"",$G106&lt;=0),"Used up",IF(OR(AND($D106&lt;&gt;"",$G106&lt;=1),$E106-TODAY()&lt;=7),"Ending soon",IF($D106="","Unlimited","Active")))))</f>
        <v/>
      </c>
      <c r="I106" s="8" t="n"/>
      <c r="J106" s="12">
        <f>IF($B106="","",IFERROR(VLOOKUP($B106,'Packages'!$A:$D,4,FALSE),0)-N($I106))</f>
        <v/>
      </c>
    </row>
    <row r="107">
      <c r="C107" s="9" t="n"/>
      <c r="D107" s="10">
        <f>IF($B107="","",IFERROR(IF(VLOOKUP($B107,'Packages'!$A:$D,2,FALSE)="","",VLOOKUP($B107,'Packages'!$A:$D,2,FALSE)),""))</f>
        <v/>
      </c>
      <c r="E107" s="11">
        <f>IF(OR($B107="",$C107=""),"",$C107+IFERROR(VLOOKUP($B107,'Packages'!$A:$D,3,FALSE),30)-1+N($K107))</f>
        <v/>
      </c>
      <c r="F107" s="10">
        <f>IF(OR($A107="",$C107=""),"",COUNTIFS('Register'!$C:$C,$A107,'Register'!$A:$A,"&gt;="&amp;$C107,'Register'!$A:$A,"&lt;="&amp;$E107))</f>
        <v/>
      </c>
      <c r="G107" s="10">
        <f>IF($A107="","",IF($D107="","—",$D107-$F107))</f>
        <v/>
      </c>
      <c r="H107" s="10">
        <f>IF($A107="","",IF($E107&lt;TODAY(),"Expired",IF(AND($D107&lt;&gt;"",$G107&lt;=0),"Used up",IF(OR(AND($D107&lt;&gt;"",$G107&lt;=1),$E107-TODAY()&lt;=7),"Ending soon",IF($D107="","Unlimited","Active")))))</f>
        <v/>
      </c>
      <c r="I107" s="8" t="n"/>
      <c r="J107" s="12">
        <f>IF($B107="","",IFERROR(VLOOKUP($B107,'Packages'!$A:$D,4,FALSE),0)-N($I107))</f>
        <v/>
      </c>
    </row>
    <row r="108">
      <c r="C108" s="9" t="n"/>
      <c r="D108" s="10">
        <f>IF($B108="","",IFERROR(IF(VLOOKUP($B108,'Packages'!$A:$D,2,FALSE)="","",VLOOKUP($B108,'Packages'!$A:$D,2,FALSE)),""))</f>
        <v/>
      </c>
      <c r="E108" s="11">
        <f>IF(OR($B108="",$C108=""),"",$C108+IFERROR(VLOOKUP($B108,'Packages'!$A:$D,3,FALSE),30)-1+N($K108))</f>
        <v/>
      </c>
      <c r="F108" s="10">
        <f>IF(OR($A108="",$C108=""),"",COUNTIFS('Register'!$C:$C,$A108,'Register'!$A:$A,"&gt;="&amp;$C108,'Register'!$A:$A,"&lt;="&amp;$E108))</f>
        <v/>
      </c>
      <c r="G108" s="10">
        <f>IF($A108="","",IF($D108="","—",$D108-$F108))</f>
        <v/>
      </c>
      <c r="H108" s="10">
        <f>IF($A108="","",IF($E108&lt;TODAY(),"Expired",IF(AND($D108&lt;&gt;"",$G108&lt;=0),"Used up",IF(OR(AND($D108&lt;&gt;"",$G108&lt;=1),$E108-TODAY()&lt;=7),"Ending soon",IF($D108="","Unlimited","Active")))))</f>
        <v/>
      </c>
      <c r="I108" s="8" t="n"/>
      <c r="J108" s="12">
        <f>IF($B108="","",IFERROR(VLOOKUP($B108,'Packages'!$A:$D,4,FALSE),0)-N($I108))</f>
        <v/>
      </c>
    </row>
    <row r="109">
      <c r="C109" s="9" t="n"/>
      <c r="D109" s="10">
        <f>IF($B109="","",IFERROR(IF(VLOOKUP($B109,'Packages'!$A:$D,2,FALSE)="","",VLOOKUP($B109,'Packages'!$A:$D,2,FALSE)),""))</f>
        <v/>
      </c>
      <c r="E109" s="11">
        <f>IF(OR($B109="",$C109=""),"",$C109+IFERROR(VLOOKUP($B109,'Packages'!$A:$D,3,FALSE),30)-1+N($K109))</f>
        <v/>
      </c>
      <c r="F109" s="10">
        <f>IF(OR($A109="",$C109=""),"",COUNTIFS('Register'!$C:$C,$A109,'Register'!$A:$A,"&gt;="&amp;$C109,'Register'!$A:$A,"&lt;="&amp;$E109))</f>
        <v/>
      </c>
      <c r="G109" s="10">
        <f>IF($A109="","",IF($D109="","—",$D109-$F109))</f>
        <v/>
      </c>
      <c r="H109" s="10">
        <f>IF($A109="","",IF($E109&lt;TODAY(),"Expired",IF(AND($D109&lt;&gt;"",$G109&lt;=0),"Used up",IF(OR(AND($D109&lt;&gt;"",$G109&lt;=1),$E109-TODAY()&lt;=7),"Ending soon",IF($D109="","Unlimited","Active")))))</f>
        <v/>
      </c>
      <c r="I109" s="8" t="n"/>
      <c r="J109" s="12">
        <f>IF($B109="","",IFERROR(VLOOKUP($B109,'Packages'!$A:$D,4,FALSE),0)-N($I109))</f>
        <v/>
      </c>
    </row>
    <row r="110">
      <c r="C110" s="9" t="n"/>
      <c r="D110" s="10">
        <f>IF($B110="","",IFERROR(IF(VLOOKUP($B110,'Packages'!$A:$D,2,FALSE)="","",VLOOKUP($B110,'Packages'!$A:$D,2,FALSE)),""))</f>
        <v/>
      </c>
      <c r="E110" s="11">
        <f>IF(OR($B110="",$C110=""),"",$C110+IFERROR(VLOOKUP($B110,'Packages'!$A:$D,3,FALSE),30)-1+N($K110))</f>
        <v/>
      </c>
      <c r="F110" s="10">
        <f>IF(OR($A110="",$C110=""),"",COUNTIFS('Register'!$C:$C,$A110,'Register'!$A:$A,"&gt;="&amp;$C110,'Register'!$A:$A,"&lt;="&amp;$E110))</f>
        <v/>
      </c>
      <c r="G110" s="10">
        <f>IF($A110="","",IF($D110="","—",$D110-$F110))</f>
        <v/>
      </c>
      <c r="H110" s="10">
        <f>IF($A110="","",IF($E110&lt;TODAY(),"Expired",IF(AND($D110&lt;&gt;"",$G110&lt;=0),"Used up",IF(OR(AND($D110&lt;&gt;"",$G110&lt;=1),$E110-TODAY()&lt;=7),"Ending soon",IF($D110="","Unlimited","Active")))))</f>
        <v/>
      </c>
      <c r="I110" s="8" t="n"/>
      <c r="J110" s="12">
        <f>IF($B110="","",IFERROR(VLOOKUP($B110,'Packages'!$A:$D,4,FALSE),0)-N($I110))</f>
        <v/>
      </c>
    </row>
    <row r="111">
      <c r="C111" s="9" t="n"/>
      <c r="D111" s="10">
        <f>IF($B111="","",IFERROR(IF(VLOOKUP($B111,'Packages'!$A:$D,2,FALSE)="","",VLOOKUP($B111,'Packages'!$A:$D,2,FALSE)),""))</f>
        <v/>
      </c>
      <c r="E111" s="11">
        <f>IF(OR($B111="",$C111=""),"",$C111+IFERROR(VLOOKUP($B111,'Packages'!$A:$D,3,FALSE),30)-1+N($K111))</f>
        <v/>
      </c>
      <c r="F111" s="10">
        <f>IF(OR($A111="",$C111=""),"",COUNTIFS('Register'!$C:$C,$A111,'Register'!$A:$A,"&gt;="&amp;$C111,'Register'!$A:$A,"&lt;="&amp;$E111))</f>
        <v/>
      </c>
      <c r="G111" s="10">
        <f>IF($A111="","",IF($D111="","—",$D111-$F111))</f>
        <v/>
      </c>
      <c r="H111" s="10">
        <f>IF($A111="","",IF($E111&lt;TODAY(),"Expired",IF(AND($D111&lt;&gt;"",$G111&lt;=0),"Used up",IF(OR(AND($D111&lt;&gt;"",$G111&lt;=1),$E111-TODAY()&lt;=7),"Ending soon",IF($D111="","Unlimited","Active")))))</f>
        <v/>
      </c>
      <c r="I111" s="8" t="n"/>
      <c r="J111" s="12">
        <f>IF($B111="","",IFERROR(VLOOKUP($B111,'Packages'!$A:$D,4,FALSE),0)-N($I111))</f>
        <v/>
      </c>
    </row>
    <row r="112">
      <c r="C112" s="9" t="n"/>
      <c r="D112" s="10">
        <f>IF($B112="","",IFERROR(IF(VLOOKUP($B112,'Packages'!$A:$D,2,FALSE)="","",VLOOKUP($B112,'Packages'!$A:$D,2,FALSE)),""))</f>
        <v/>
      </c>
      <c r="E112" s="11">
        <f>IF(OR($B112="",$C112=""),"",$C112+IFERROR(VLOOKUP($B112,'Packages'!$A:$D,3,FALSE),30)-1+N($K112))</f>
        <v/>
      </c>
      <c r="F112" s="10">
        <f>IF(OR($A112="",$C112=""),"",COUNTIFS('Register'!$C:$C,$A112,'Register'!$A:$A,"&gt;="&amp;$C112,'Register'!$A:$A,"&lt;="&amp;$E112))</f>
        <v/>
      </c>
      <c r="G112" s="10">
        <f>IF($A112="","",IF($D112="","—",$D112-$F112))</f>
        <v/>
      </c>
      <c r="H112" s="10">
        <f>IF($A112="","",IF($E112&lt;TODAY(),"Expired",IF(AND($D112&lt;&gt;"",$G112&lt;=0),"Used up",IF(OR(AND($D112&lt;&gt;"",$G112&lt;=1),$E112-TODAY()&lt;=7),"Ending soon",IF($D112="","Unlimited","Active")))))</f>
        <v/>
      </c>
      <c r="I112" s="8" t="n"/>
      <c r="J112" s="12">
        <f>IF($B112="","",IFERROR(VLOOKUP($B112,'Packages'!$A:$D,4,FALSE),0)-N($I112))</f>
        <v/>
      </c>
    </row>
    <row r="113">
      <c r="C113" s="9" t="n"/>
      <c r="D113" s="10">
        <f>IF($B113="","",IFERROR(IF(VLOOKUP($B113,'Packages'!$A:$D,2,FALSE)="","",VLOOKUP($B113,'Packages'!$A:$D,2,FALSE)),""))</f>
        <v/>
      </c>
      <c r="E113" s="11">
        <f>IF(OR($B113="",$C113=""),"",$C113+IFERROR(VLOOKUP($B113,'Packages'!$A:$D,3,FALSE),30)-1+N($K113))</f>
        <v/>
      </c>
      <c r="F113" s="10">
        <f>IF(OR($A113="",$C113=""),"",COUNTIFS('Register'!$C:$C,$A113,'Register'!$A:$A,"&gt;="&amp;$C113,'Register'!$A:$A,"&lt;="&amp;$E113))</f>
        <v/>
      </c>
      <c r="G113" s="10">
        <f>IF($A113="","",IF($D113="","—",$D113-$F113))</f>
        <v/>
      </c>
      <c r="H113" s="10">
        <f>IF($A113="","",IF($E113&lt;TODAY(),"Expired",IF(AND($D113&lt;&gt;"",$G113&lt;=0),"Used up",IF(OR(AND($D113&lt;&gt;"",$G113&lt;=1),$E113-TODAY()&lt;=7),"Ending soon",IF($D113="","Unlimited","Active")))))</f>
        <v/>
      </c>
      <c r="I113" s="8" t="n"/>
      <c r="J113" s="12">
        <f>IF($B113="","",IFERROR(VLOOKUP($B113,'Packages'!$A:$D,4,FALSE),0)-N($I113))</f>
        <v/>
      </c>
    </row>
    <row r="114">
      <c r="C114" s="9" t="n"/>
      <c r="D114" s="10">
        <f>IF($B114="","",IFERROR(IF(VLOOKUP($B114,'Packages'!$A:$D,2,FALSE)="","",VLOOKUP($B114,'Packages'!$A:$D,2,FALSE)),""))</f>
        <v/>
      </c>
      <c r="E114" s="11">
        <f>IF(OR($B114="",$C114=""),"",$C114+IFERROR(VLOOKUP($B114,'Packages'!$A:$D,3,FALSE),30)-1+N($K114))</f>
        <v/>
      </c>
      <c r="F114" s="10">
        <f>IF(OR($A114="",$C114=""),"",COUNTIFS('Register'!$C:$C,$A114,'Register'!$A:$A,"&gt;="&amp;$C114,'Register'!$A:$A,"&lt;="&amp;$E114))</f>
        <v/>
      </c>
      <c r="G114" s="10">
        <f>IF($A114="","",IF($D114="","—",$D114-$F114))</f>
        <v/>
      </c>
      <c r="H114" s="10">
        <f>IF($A114="","",IF($E114&lt;TODAY(),"Expired",IF(AND($D114&lt;&gt;"",$G114&lt;=0),"Used up",IF(OR(AND($D114&lt;&gt;"",$G114&lt;=1),$E114-TODAY()&lt;=7),"Ending soon",IF($D114="","Unlimited","Active")))))</f>
        <v/>
      </c>
      <c r="I114" s="8" t="n"/>
      <c r="J114" s="12">
        <f>IF($B114="","",IFERROR(VLOOKUP($B114,'Packages'!$A:$D,4,FALSE),0)-N($I114))</f>
        <v/>
      </c>
    </row>
    <row r="115">
      <c r="C115" s="9" t="n"/>
      <c r="D115" s="10">
        <f>IF($B115="","",IFERROR(IF(VLOOKUP($B115,'Packages'!$A:$D,2,FALSE)="","",VLOOKUP($B115,'Packages'!$A:$D,2,FALSE)),""))</f>
        <v/>
      </c>
      <c r="E115" s="11">
        <f>IF(OR($B115="",$C115=""),"",$C115+IFERROR(VLOOKUP($B115,'Packages'!$A:$D,3,FALSE),30)-1+N($K115))</f>
        <v/>
      </c>
      <c r="F115" s="10">
        <f>IF(OR($A115="",$C115=""),"",COUNTIFS('Register'!$C:$C,$A115,'Register'!$A:$A,"&gt;="&amp;$C115,'Register'!$A:$A,"&lt;="&amp;$E115))</f>
        <v/>
      </c>
      <c r="G115" s="10">
        <f>IF($A115="","",IF($D115="","—",$D115-$F115))</f>
        <v/>
      </c>
      <c r="H115" s="10">
        <f>IF($A115="","",IF($E115&lt;TODAY(),"Expired",IF(AND($D115&lt;&gt;"",$G115&lt;=0),"Used up",IF(OR(AND($D115&lt;&gt;"",$G115&lt;=1),$E115-TODAY()&lt;=7),"Ending soon",IF($D115="","Unlimited","Active")))))</f>
        <v/>
      </c>
      <c r="I115" s="8" t="n"/>
      <c r="J115" s="12">
        <f>IF($B115="","",IFERROR(VLOOKUP($B115,'Packages'!$A:$D,4,FALSE),0)-N($I115))</f>
        <v/>
      </c>
    </row>
    <row r="116">
      <c r="C116" s="9" t="n"/>
      <c r="D116" s="10">
        <f>IF($B116="","",IFERROR(IF(VLOOKUP($B116,'Packages'!$A:$D,2,FALSE)="","",VLOOKUP($B116,'Packages'!$A:$D,2,FALSE)),""))</f>
        <v/>
      </c>
      <c r="E116" s="11">
        <f>IF(OR($B116="",$C116=""),"",$C116+IFERROR(VLOOKUP($B116,'Packages'!$A:$D,3,FALSE),30)-1+N($K116))</f>
        <v/>
      </c>
      <c r="F116" s="10">
        <f>IF(OR($A116="",$C116=""),"",COUNTIFS('Register'!$C:$C,$A116,'Register'!$A:$A,"&gt;="&amp;$C116,'Register'!$A:$A,"&lt;="&amp;$E116))</f>
        <v/>
      </c>
      <c r="G116" s="10">
        <f>IF($A116="","",IF($D116="","—",$D116-$F116))</f>
        <v/>
      </c>
      <c r="H116" s="10">
        <f>IF($A116="","",IF($E116&lt;TODAY(),"Expired",IF(AND($D116&lt;&gt;"",$G116&lt;=0),"Used up",IF(OR(AND($D116&lt;&gt;"",$G116&lt;=1),$E116-TODAY()&lt;=7),"Ending soon",IF($D116="","Unlimited","Active")))))</f>
        <v/>
      </c>
      <c r="I116" s="8" t="n"/>
      <c r="J116" s="12">
        <f>IF($B116="","",IFERROR(VLOOKUP($B116,'Packages'!$A:$D,4,FALSE),0)-N($I116))</f>
        <v/>
      </c>
    </row>
    <row r="117">
      <c r="C117" s="9" t="n"/>
      <c r="D117" s="10">
        <f>IF($B117="","",IFERROR(IF(VLOOKUP($B117,'Packages'!$A:$D,2,FALSE)="","",VLOOKUP($B117,'Packages'!$A:$D,2,FALSE)),""))</f>
        <v/>
      </c>
      <c r="E117" s="11">
        <f>IF(OR($B117="",$C117=""),"",$C117+IFERROR(VLOOKUP($B117,'Packages'!$A:$D,3,FALSE),30)-1+N($K117))</f>
        <v/>
      </c>
      <c r="F117" s="10">
        <f>IF(OR($A117="",$C117=""),"",COUNTIFS('Register'!$C:$C,$A117,'Register'!$A:$A,"&gt;="&amp;$C117,'Register'!$A:$A,"&lt;="&amp;$E117))</f>
        <v/>
      </c>
      <c r="G117" s="10">
        <f>IF($A117="","",IF($D117="","—",$D117-$F117))</f>
        <v/>
      </c>
      <c r="H117" s="10">
        <f>IF($A117="","",IF($E117&lt;TODAY(),"Expired",IF(AND($D117&lt;&gt;"",$G117&lt;=0),"Used up",IF(OR(AND($D117&lt;&gt;"",$G117&lt;=1),$E117-TODAY()&lt;=7),"Ending soon",IF($D117="","Unlimited","Active")))))</f>
        <v/>
      </c>
      <c r="I117" s="8" t="n"/>
      <c r="J117" s="12">
        <f>IF($B117="","",IFERROR(VLOOKUP($B117,'Packages'!$A:$D,4,FALSE),0)-N($I117))</f>
        <v/>
      </c>
    </row>
    <row r="118">
      <c r="C118" s="9" t="n"/>
      <c r="D118" s="10">
        <f>IF($B118="","",IFERROR(IF(VLOOKUP($B118,'Packages'!$A:$D,2,FALSE)="","",VLOOKUP($B118,'Packages'!$A:$D,2,FALSE)),""))</f>
        <v/>
      </c>
      <c r="E118" s="11">
        <f>IF(OR($B118="",$C118=""),"",$C118+IFERROR(VLOOKUP($B118,'Packages'!$A:$D,3,FALSE),30)-1+N($K118))</f>
        <v/>
      </c>
      <c r="F118" s="10">
        <f>IF(OR($A118="",$C118=""),"",COUNTIFS('Register'!$C:$C,$A118,'Register'!$A:$A,"&gt;="&amp;$C118,'Register'!$A:$A,"&lt;="&amp;$E118))</f>
        <v/>
      </c>
      <c r="G118" s="10">
        <f>IF($A118="","",IF($D118="","—",$D118-$F118))</f>
        <v/>
      </c>
      <c r="H118" s="10">
        <f>IF($A118="","",IF($E118&lt;TODAY(),"Expired",IF(AND($D118&lt;&gt;"",$G118&lt;=0),"Used up",IF(OR(AND($D118&lt;&gt;"",$G118&lt;=1),$E118-TODAY()&lt;=7),"Ending soon",IF($D118="","Unlimited","Active")))))</f>
        <v/>
      </c>
      <c r="I118" s="8" t="n"/>
      <c r="J118" s="12">
        <f>IF($B118="","",IFERROR(VLOOKUP($B118,'Packages'!$A:$D,4,FALSE),0)-N($I118))</f>
        <v/>
      </c>
    </row>
    <row r="119">
      <c r="C119" s="9" t="n"/>
      <c r="D119" s="10">
        <f>IF($B119="","",IFERROR(IF(VLOOKUP($B119,'Packages'!$A:$D,2,FALSE)="","",VLOOKUP($B119,'Packages'!$A:$D,2,FALSE)),""))</f>
        <v/>
      </c>
      <c r="E119" s="11">
        <f>IF(OR($B119="",$C119=""),"",$C119+IFERROR(VLOOKUP($B119,'Packages'!$A:$D,3,FALSE),30)-1+N($K119))</f>
        <v/>
      </c>
      <c r="F119" s="10">
        <f>IF(OR($A119="",$C119=""),"",COUNTIFS('Register'!$C:$C,$A119,'Register'!$A:$A,"&gt;="&amp;$C119,'Register'!$A:$A,"&lt;="&amp;$E119))</f>
        <v/>
      </c>
      <c r="G119" s="10">
        <f>IF($A119="","",IF($D119="","—",$D119-$F119))</f>
        <v/>
      </c>
      <c r="H119" s="10">
        <f>IF($A119="","",IF($E119&lt;TODAY(),"Expired",IF(AND($D119&lt;&gt;"",$G119&lt;=0),"Used up",IF(OR(AND($D119&lt;&gt;"",$G119&lt;=1),$E119-TODAY()&lt;=7),"Ending soon",IF($D119="","Unlimited","Active")))))</f>
        <v/>
      </c>
      <c r="I119" s="8" t="n"/>
      <c r="J119" s="12">
        <f>IF($B119="","",IFERROR(VLOOKUP($B119,'Packages'!$A:$D,4,FALSE),0)-N($I119))</f>
        <v/>
      </c>
    </row>
    <row r="120">
      <c r="C120" s="9" t="n"/>
      <c r="D120" s="10">
        <f>IF($B120="","",IFERROR(IF(VLOOKUP($B120,'Packages'!$A:$D,2,FALSE)="","",VLOOKUP($B120,'Packages'!$A:$D,2,FALSE)),""))</f>
        <v/>
      </c>
      <c r="E120" s="11">
        <f>IF(OR($B120="",$C120=""),"",$C120+IFERROR(VLOOKUP($B120,'Packages'!$A:$D,3,FALSE),30)-1+N($K120))</f>
        <v/>
      </c>
      <c r="F120" s="10">
        <f>IF(OR($A120="",$C120=""),"",COUNTIFS('Register'!$C:$C,$A120,'Register'!$A:$A,"&gt;="&amp;$C120,'Register'!$A:$A,"&lt;="&amp;$E120))</f>
        <v/>
      </c>
      <c r="G120" s="10">
        <f>IF($A120="","",IF($D120="","—",$D120-$F120))</f>
        <v/>
      </c>
      <c r="H120" s="10">
        <f>IF($A120="","",IF($E120&lt;TODAY(),"Expired",IF(AND($D120&lt;&gt;"",$G120&lt;=0),"Used up",IF(OR(AND($D120&lt;&gt;"",$G120&lt;=1),$E120-TODAY()&lt;=7),"Ending soon",IF($D120="","Unlimited","Active")))))</f>
        <v/>
      </c>
      <c r="I120" s="8" t="n"/>
      <c r="J120" s="12">
        <f>IF($B120="","",IFERROR(VLOOKUP($B120,'Packages'!$A:$D,4,FALSE),0)-N($I120))</f>
        <v/>
      </c>
    </row>
    <row r="121">
      <c r="C121" s="9" t="n"/>
      <c r="D121" s="10">
        <f>IF($B121="","",IFERROR(IF(VLOOKUP($B121,'Packages'!$A:$D,2,FALSE)="","",VLOOKUP($B121,'Packages'!$A:$D,2,FALSE)),""))</f>
        <v/>
      </c>
      <c r="E121" s="11">
        <f>IF(OR($B121="",$C121=""),"",$C121+IFERROR(VLOOKUP($B121,'Packages'!$A:$D,3,FALSE),30)-1+N($K121))</f>
        <v/>
      </c>
      <c r="F121" s="10">
        <f>IF(OR($A121="",$C121=""),"",COUNTIFS('Register'!$C:$C,$A121,'Register'!$A:$A,"&gt;="&amp;$C121,'Register'!$A:$A,"&lt;="&amp;$E121))</f>
        <v/>
      </c>
      <c r="G121" s="10">
        <f>IF($A121="","",IF($D121="","—",$D121-$F121))</f>
        <v/>
      </c>
      <c r="H121" s="10">
        <f>IF($A121="","",IF($E121&lt;TODAY(),"Expired",IF(AND($D121&lt;&gt;"",$G121&lt;=0),"Used up",IF(OR(AND($D121&lt;&gt;"",$G121&lt;=1),$E121-TODAY()&lt;=7),"Ending soon",IF($D121="","Unlimited","Active")))))</f>
        <v/>
      </c>
      <c r="I121" s="8" t="n"/>
      <c r="J121" s="12">
        <f>IF($B121="","",IFERROR(VLOOKUP($B121,'Packages'!$A:$D,4,FALSE),0)-N($I121))</f>
        <v/>
      </c>
    </row>
    <row r="122">
      <c r="C122" s="9" t="n"/>
      <c r="D122" s="10">
        <f>IF($B122="","",IFERROR(IF(VLOOKUP($B122,'Packages'!$A:$D,2,FALSE)="","",VLOOKUP($B122,'Packages'!$A:$D,2,FALSE)),""))</f>
        <v/>
      </c>
      <c r="E122" s="11">
        <f>IF(OR($B122="",$C122=""),"",$C122+IFERROR(VLOOKUP($B122,'Packages'!$A:$D,3,FALSE),30)-1+N($K122))</f>
        <v/>
      </c>
      <c r="F122" s="10">
        <f>IF(OR($A122="",$C122=""),"",COUNTIFS('Register'!$C:$C,$A122,'Register'!$A:$A,"&gt;="&amp;$C122,'Register'!$A:$A,"&lt;="&amp;$E122))</f>
        <v/>
      </c>
      <c r="G122" s="10">
        <f>IF($A122="","",IF($D122="","—",$D122-$F122))</f>
        <v/>
      </c>
      <c r="H122" s="10">
        <f>IF($A122="","",IF($E122&lt;TODAY(),"Expired",IF(AND($D122&lt;&gt;"",$G122&lt;=0),"Used up",IF(OR(AND($D122&lt;&gt;"",$G122&lt;=1),$E122-TODAY()&lt;=7),"Ending soon",IF($D122="","Unlimited","Active")))))</f>
        <v/>
      </c>
      <c r="I122" s="8" t="n"/>
      <c r="J122" s="12">
        <f>IF($B122="","",IFERROR(VLOOKUP($B122,'Packages'!$A:$D,4,FALSE),0)-N($I122))</f>
        <v/>
      </c>
    </row>
    <row r="123">
      <c r="C123" s="9" t="n"/>
      <c r="D123" s="10">
        <f>IF($B123="","",IFERROR(IF(VLOOKUP($B123,'Packages'!$A:$D,2,FALSE)="","",VLOOKUP($B123,'Packages'!$A:$D,2,FALSE)),""))</f>
        <v/>
      </c>
      <c r="E123" s="11">
        <f>IF(OR($B123="",$C123=""),"",$C123+IFERROR(VLOOKUP($B123,'Packages'!$A:$D,3,FALSE),30)-1+N($K123))</f>
        <v/>
      </c>
      <c r="F123" s="10">
        <f>IF(OR($A123="",$C123=""),"",COUNTIFS('Register'!$C:$C,$A123,'Register'!$A:$A,"&gt;="&amp;$C123,'Register'!$A:$A,"&lt;="&amp;$E123))</f>
        <v/>
      </c>
      <c r="G123" s="10">
        <f>IF($A123="","",IF($D123="","—",$D123-$F123))</f>
        <v/>
      </c>
      <c r="H123" s="10">
        <f>IF($A123="","",IF($E123&lt;TODAY(),"Expired",IF(AND($D123&lt;&gt;"",$G123&lt;=0),"Used up",IF(OR(AND($D123&lt;&gt;"",$G123&lt;=1),$E123-TODAY()&lt;=7),"Ending soon",IF($D123="","Unlimited","Active")))))</f>
        <v/>
      </c>
      <c r="I123" s="8" t="n"/>
      <c r="J123" s="12">
        <f>IF($B123="","",IFERROR(VLOOKUP($B123,'Packages'!$A:$D,4,FALSE),0)-N($I123))</f>
        <v/>
      </c>
    </row>
    <row r="124">
      <c r="C124" s="9" t="n"/>
      <c r="D124" s="10">
        <f>IF($B124="","",IFERROR(IF(VLOOKUP($B124,'Packages'!$A:$D,2,FALSE)="","",VLOOKUP($B124,'Packages'!$A:$D,2,FALSE)),""))</f>
        <v/>
      </c>
      <c r="E124" s="11">
        <f>IF(OR($B124="",$C124=""),"",$C124+IFERROR(VLOOKUP($B124,'Packages'!$A:$D,3,FALSE),30)-1+N($K124))</f>
        <v/>
      </c>
      <c r="F124" s="10">
        <f>IF(OR($A124="",$C124=""),"",COUNTIFS('Register'!$C:$C,$A124,'Register'!$A:$A,"&gt;="&amp;$C124,'Register'!$A:$A,"&lt;="&amp;$E124))</f>
        <v/>
      </c>
      <c r="G124" s="10">
        <f>IF($A124="","",IF($D124="","—",$D124-$F124))</f>
        <v/>
      </c>
      <c r="H124" s="10">
        <f>IF($A124="","",IF($E124&lt;TODAY(),"Expired",IF(AND($D124&lt;&gt;"",$G124&lt;=0),"Used up",IF(OR(AND($D124&lt;&gt;"",$G124&lt;=1),$E124-TODAY()&lt;=7),"Ending soon",IF($D124="","Unlimited","Active")))))</f>
        <v/>
      </c>
      <c r="I124" s="8" t="n"/>
      <c r="J124" s="12">
        <f>IF($B124="","",IFERROR(VLOOKUP($B124,'Packages'!$A:$D,4,FALSE),0)-N($I124))</f>
        <v/>
      </c>
    </row>
    <row r="125">
      <c r="C125" s="9" t="n"/>
      <c r="D125" s="10">
        <f>IF($B125="","",IFERROR(IF(VLOOKUP($B125,'Packages'!$A:$D,2,FALSE)="","",VLOOKUP($B125,'Packages'!$A:$D,2,FALSE)),""))</f>
        <v/>
      </c>
      <c r="E125" s="11">
        <f>IF(OR($B125="",$C125=""),"",$C125+IFERROR(VLOOKUP($B125,'Packages'!$A:$D,3,FALSE),30)-1+N($K125))</f>
        <v/>
      </c>
      <c r="F125" s="10">
        <f>IF(OR($A125="",$C125=""),"",COUNTIFS('Register'!$C:$C,$A125,'Register'!$A:$A,"&gt;="&amp;$C125,'Register'!$A:$A,"&lt;="&amp;$E125))</f>
        <v/>
      </c>
      <c r="G125" s="10">
        <f>IF($A125="","",IF($D125="","—",$D125-$F125))</f>
        <v/>
      </c>
      <c r="H125" s="10">
        <f>IF($A125="","",IF($E125&lt;TODAY(),"Expired",IF(AND($D125&lt;&gt;"",$G125&lt;=0),"Used up",IF(OR(AND($D125&lt;&gt;"",$G125&lt;=1),$E125-TODAY()&lt;=7),"Ending soon",IF($D125="","Unlimited","Active")))))</f>
        <v/>
      </c>
      <c r="I125" s="8" t="n"/>
      <c r="J125" s="12">
        <f>IF($B125="","",IFERROR(VLOOKUP($B125,'Packages'!$A:$D,4,FALSE),0)-N($I125))</f>
        <v/>
      </c>
    </row>
    <row r="126">
      <c r="C126" s="9" t="n"/>
      <c r="D126" s="10">
        <f>IF($B126="","",IFERROR(IF(VLOOKUP($B126,'Packages'!$A:$D,2,FALSE)="","",VLOOKUP($B126,'Packages'!$A:$D,2,FALSE)),""))</f>
        <v/>
      </c>
      <c r="E126" s="11">
        <f>IF(OR($B126="",$C126=""),"",$C126+IFERROR(VLOOKUP($B126,'Packages'!$A:$D,3,FALSE),30)-1+N($K126))</f>
        <v/>
      </c>
      <c r="F126" s="10">
        <f>IF(OR($A126="",$C126=""),"",COUNTIFS('Register'!$C:$C,$A126,'Register'!$A:$A,"&gt;="&amp;$C126,'Register'!$A:$A,"&lt;="&amp;$E126))</f>
        <v/>
      </c>
      <c r="G126" s="10">
        <f>IF($A126="","",IF($D126="","—",$D126-$F126))</f>
        <v/>
      </c>
      <c r="H126" s="10">
        <f>IF($A126="","",IF($E126&lt;TODAY(),"Expired",IF(AND($D126&lt;&gt;"",$G126&lt;=0),"Used up",IF(OR(AND($D126&lt;&gt;"",$G126&lt;=1),$E126-TODAY()&lt;=7),"Ending soon",IF($D126="","Unlimited","Active")))))</f>
        <v/>
      </c>
      <c r="I126" s="8" t="n"/>
      <c r="J126" s="12">
        <f>IF($B126="","",IFERROR(VLOOKUP($B126,'Packages'!$A:$D,4,FALSE),0)-N($I126))</f>
        <v/>
      </c>
    </row>
    <row r="127">
      <c r="C127" s="9" t="n"/>
      <c r="D127" s="10">
        <f>IF($B127="","",IFERROR(IF(VLOOKUP($B127,'Packages'!$A:$D,2,FALSE)="","",VLOOKUP($B127,'Packages'!$A:$D,2,FALSE)),""))</f>
        <v/>
      </c>
      <c r="E127" s="11">
        <f>IF(OR($B127="",$C127=""),"",$C127+IFERROR(VLOOKUP($B127,'Packages'!$A:$D,3,FALSE),30)-1+N($K127))</f>
        <v/>
      </c>
      <c r="F127" s="10">
        <f>IF(OR($A127="",$C127=""),"",COUNTIFS('Register'!$C:$C,$A127,'Register'!$A:$A,"&gt;="&amp;$C127,'Register'!$A:$A,"&lt;="&amp;$E127))</f>
        <v/>
      </c>
      <c r="G127" s="10">
        <f>IF($A127="","",IF($D127="","—",$D127-$F127))</f>
        <v/>
      </c>
      <c r="H127" s="10">
        <f>IF($A127="","",IF($E127&lt;TODAY(),"Expired",IF(AND($D127&lt;&gt;"",$G127&lt;=0),"Used up",IF(OR(AND($D127&lt;&gt;"",$G127&lt;=1),$E127-TODAY()&lt;=7),"Ending soon",IF($D127="","Unlimited","Active")))))</f>
        <v/>
      </c>
      <c r="I127" s="8" t="n"/>
      <c r="J127" s="12">
        <f>IF($B127="","",IFERROR(VLOOKUP($B127,'Packages'!$A:$D,4,FALSE),0)-N($I127))</f>
        <v/>
      </c>
    </row>
    <row r="128">
      <c r="C128" s="9" t="n"/>
      <c r="D128" s="10">
        <f>IF($B128="","",IFERROR(IF(VLOOKUP($B128,'Packages'!$A:$D,2,FALSE)="","",VLOOKUP($B128,'Packages'!$A:$D,2,FALSE)),""))</f>
        <v/>
      </c>
      <c r="E128" s="11">
        <f>IF(OR($B128="",$C128=""),"",$C128+IFERROR(VLOOKUP($B128,'Packages'!$A:$D,3,FALSE),30)-1+N($K128))</f>
        <v/>
      </c>
      <c r="F128" s="10">
        <f>IF(OR($A128="",$C128=""),"",COUNTIFS('Register'!$C:$C,$A128,'Register'!$A:$A,"&gt;="&amp;$C128,'Register'!$A:$A,"&lt;="&amp;$E128))</f>
        <v/>
      </c>
      <c r="G128" s="10">
        <f>IF($A128="","",IF($D128="","—",$D128-$F128))</f>
        <v/>
      </c>
      <c r="H128" s="10">
        <f>IF($A128="","",IF($E128&lt;TODAY(),"Expired",IF(AND($D128&lt;&gt;"",$G128&lt;=0),"Used up",IF(OR(AND($D128&lt;&gt;"",$G128&lt;=1),$E128-TODAY()&lt;=7),"Ending soon",IF($D128="","Unlimited","Active")))))</f>
        <v/>
      </c>
      <c r="I128" s="8" t="n"/>
      <c r="J128" s="12">
        <f>IF($B128="","",IFERROR(VLOOKUP($B128,'Packages'!$A:$D,4,FALSE),0)-N($I128))</f>
        <v/>
      </c>
    </row>
    <row r="129">
      <c r="C129" s="9" t="n"/>
      <c r="D129" s="10">
        <f>IF($B129="","",IFERROR(IF(VLOOKUP($B129,'Packages'!$A:$D,2,FALSE)="","",VLOOKUP($B129,'Packages'!$A:$D,2,FALSE)),""))</f>
        <v/>
      </c>
      <c r="E129" s="11">
        <f>IF(OR($B129="",$C129=""),"",$C129+IFERROR(VLOOKUP($B129,'Packages'!$A:$D,3,FALSE),30)-1+N($K129))</f>
        <v/>
      </c>
      <c r="F129" s="10">
        <f>IF(OR($A129="",$C129=""),"",COUNTIFS('Register'!$C:$C,$A129,'Register'!$A:$A,"&gt;="&amp;$C129,'Register'!$A:$A,"&lt;="&amp;$E129))</f>
        <v/>
      </c>
      <c r="G129" s="10">
        <f>IF($A129="","",IF($D129="","—",$D129-$F129))</f>
        <v/>
      </c>
      <c r="H129" s="10">
        <f>IF($A129="","",IF($E129&lt;TODAY(),"Expired",IF(AND($D129&lt;&gt;"",$G129&lt;=0),"Used up",IF(OR(AND($D129&lt;&gt;"",$G129&lt;=1),$E129-TODAY()&lt;=7),"Ending soon",IF($D129="","Unlimited","Active")))))</f>
        <v/>
      </c>
      <c r="I129" s="8" t="n"/>
      <c r="J129" s="12">
        <f>IF($B129="","",IFERROR(VLOOKUP($B129,'Packages'!$A:$D,4,FALSE),0)-N($I129))</f>
        <v/>
      </c>
    </row>
    <row r="130">
      <c r="C130" s="9" t="n"/>
      <c r="D130" s="10">
        <f>IF($B130="","",IFERROR(IF(VLOOKUP($B130,'Packages'!$A:$D,2,FALSE)="","",VLOOKUP($B130,'Packages'!$A:$D,2,FALSE)),""))</f>
        <v/>
      </c>
      <c r="E130" s="11">
        <f>IF(OR($B130="",$C130=""),"",$C130+IFERROR(VLOOKUP($B130,'Packages'!$A:$D,3,FALSE),30)-1+N($K130))</f>
        <v/>
      </c>
      <c r="F130" s="10">
        <f>IF(OR($A130="",$C130=""),"",COUNTIFS('Register'!$C:$C,$A130,'Register'!$A:$A,"&gt;="&amp;$C130,'Register'!$A:$A,"&lt;="&amp;$E130))</f>
        <v/>
      </c>
      <c r="G130" s="10">
        <f>IF($A130="","",IF($D130="","—",$D130-$F130))</f>
        <v/>
      </c>
      <c r="H130" s="10">
        <f>IF($A130="","",IF($E130&lt;TODAY(),"Expired",IF(AND($D130&lt;&gt;"",$G130&lt;=0),"Used up",IF(OR(AND($D130&lt;&gt;"",$G130&lt;=1),$E130-TODAY()&lt;=7),"Ending soon",IF($D130="","Unlimited","Active")))))</f>
        <v/>
      </c>
      <c r="I130" s="8" t="n"/>
      <c r="J130" s="12">
        <f>IF($B130="","",IFERROR(VLOOKUP($B130,'Packages'!$A:$D,4,FALSE),0)-N($I130))</f>
        <v/>
      </c>
    </row>
    <row r="131">
      <c r="C131" s="9" t="n"/>
      <c r="D131" s="10">
        <f>IF($B131="","",IFERROR(IF(VLOOKUP($B131,'Packages'!$A:$D,2,FALSE)="","",VLOOKUP($B131,'Packages'!$A:$D,2,FALSE)),""))</f>
        <v/>
      </c>
      <c r="E131" s="11">
        <f>IF(OR($B131="",$C131=""),"",$C131+IFERROR(VLOOKUP($B131,'Packages'!$A:$D,3,FALSE),30)-1+N($K131))</f>
        <v/>
      </c>
      <c r="F131" s="10">
        <f>IF(OR($A131="",$C131=""),"",COUNTIFS('Register'!$C:$C,$A131,'Register'!$A:$A,"&gt;="&amp;$C131,'Register'!$A:$A,"&lt;="&amp;$E131))</f>
        <v/>
      </c>
      <c r="G131" s="10">
        <f>IF($A131="","",IF($D131="","—",$D131-$F131))</f>
        <v/>
      </c>
      <c r="H131" s="10">
        <f>IF($A131="","",IF($E131&lt;TODAY(),"Expired",IF(AND($D131&lt;&gt;"",$G131&lt;=0),"Used up",IF(OR(AND($D131&lt;&gt;"",$G131&lt;=1),$E131-TODAY()&lt;=7),"Ending soon",IF($D131="","Unlimited","Active")))))</f>
        <v/>
      </c>
      <c r="I131" s="8" t="n"/>
      <c r="J131" s="12">
        <f>IF($B131="","",IFERROR(VLOOKUP($B131,'Packages'!$A:$D,4,FALSE),0)-N($I131))</f>
        <v/>
      </c>
    </row>
    <row r="132">
      <c r="C132" s="9" t="n"/>
      <c r="D132" s="10">
        <f>IF($B132="","",IFERROR(IF(VLOOKUP($B132,'Packages'!$A:$D,2,FALSE)="","",VLOOKUP($B132,'Packages'!$A:$D,2,FALSE)),""))</f>
        <v/>
      </c>
      <c r="E132" s="11">
        <f>IF(OR($B132="",$C132=""),"",$C132+IFERROR(VLOOKUP($B132,'Packages'!$A:$D,3,FALSE),30)-1+N($K132))</f>
        <v/>
      </c>
      <c r="F132" s="10">
        <f>IF(OR($A132="",$C132=""),"",COUNTIFS('Register'!$C:$C,$A132,'Register'!$A:$A,"&gt;="&amp;$C132,'Register'!$A:$A,"&lt;="&amp;$E132))</f>
        <v/>
      </c>
      <c r="G132" s="10">
        <f>IF($A132="","",IF($D132="","—",$D132-$F132))</f>
        <v/>
      </c>
      <c r="H132" s="10">
        <f>IF($A132="","",IF($E132&lt;TODAY(),"Expired",IF(AND($D132&lt;&gt;"",$G132&lt;=0),"Used up",IF(OR(AND($D132&lt;&gt;"",$G132&lt;=1),$E132-TODAY()&lt;=7),"Ending soon",IF($D132="","Unlimited","Active")))))</f>
        <v/>
      </c>
      <c r="I132" s="8" t="n"/>
      <c r="J132" s="12">
        <f>IF($B132="","",IFERROR(VLOOKUP($B132,'Packages'!$A:$D,4,FALSE),0)-N($I132))</f>
        <v/>
      </c>
    </row>
    <row r="133">
      <c r="C133" s="9" t="n"/>
      <c r="D133" s="10">
        <f>IF($B133="","",IFERROR(IF(VLOOKUP($B133,'Packages'!$A:$D,2,FALSE)="","",VLOOKUP($B133,'Packages'!$A:$D,2,FALSE)),""))</f>
        <v/>
      </c>
      <c r="E133" s="11">
        <f>IF(OR($B133="",$C133=""),"",$C133+IFERROR(VLOOKUP($B133,'Packages'!$A:$D,3,FALSE),30)-1+N($K133))</f>
        <v/>
      </c>
      <c r="F133" s="10">
        <f>IF(OR($A133="",$C133=""),"",COUNTIFS('Register'!$C:$C,$A133,'Register'!$A:$A,"&gt;="&amp;$C133,'Register'!$A:$A,"&lt;="&amp;$E133))</f>
        <v/>
      </c>
      <c r="G133" s="10">
        <f>IF($A133="","",IF($D133="","—",$D133-$F133))</f>
        <v/>
      </c>
      <c r="H133" s="10">
        <f>IF($A133="","",IF($E133&lt;TODAY(),"Expired",IF(AND($D133&lt;&gt;"",$G133&lt;=0),"Used up",IF(OR(AND($D133&lt;&gt;"",$G133&lt;=1),$E133-TODAY()&lt;=7),"Ending soon",IF($D133="","Unlimited","Active")))))</f>
        <v/>
      </c>
      <c r="I133" s="8" t="n"/>
      <c r="J133" s="12">
        <f>IF($B133="","",IFERROR(VLOOKUP($B133,'Packages'!$A:$D,4,FALSE),0)-N($I133))</f>
        <v/>
      </c>
    </row>
    <row r="134">
      <c r="C134" s="9" t="n"/>
      <c r="D134" s="10">
        <f>IF($B134="","",IFERROR(IF(VLOOKUP($B134,'Packages'!$A:$D,2,FALSE)="","",VLOOKUP($B134,'Packages'!$A:$D,2,FALSE)),""))</f>
        <v/>
      </c>
      <c r="E134" s="11">
        <f>IF(OR($B134="",$C134=""),"",$C134+IFERROR(VLOOKUP($B134,'Packages'!$A:$D,3,FALSE),30)-1+N($K134))</f>
        <v/>
      </c>
      <c r="F134" s="10">
        <f>IF(OR($A134="",$C134=""),"",COUNTIFS('Register'!$C:$C,$A134,'Register'!$A:$A,"&gt;="&amp;$C134,'Register'!$A:$A,"&lt;="&amp;$E134))</f>
        <v/>
      </c>
      <c r="G134" s="10">
        <f>IF($A134="","",IF($D134="","—",$D134-$F134))</f>
        <v/>
      </c>
      <c r="H134" s="10">
        <f>IF($A134="","",IF($E134&lt;TODAY(),"Expired",IF(AND($D134&lt;&gt;"",$G134&lt;=0),"Used up",IF(OR(AND($D134&lt;&gt;"",$G134&lt;=1),$E134-TODAY()&lt;=7),"Ending soon",IF($D134="","Unlimited","Active")))))</f>
        <v/>
      </c>
      <c r="I134" s="8" t="n"/>
      <c r="J134" s="12">
        <f>IF($B134="","",IFERROR(VLOOKUP($B134,'Packages'!$A:$D,4,FALSE),0)-N($I134))</f>
        <v/>
      </c>
    </row>
    <row r="135">
      <c r="C135" s="9" t="n"/>
      <c r="D135" s="10">
        <f>IF($B135="","",IFERROR(IF(VLOOKUP($B135,'Packages'!$A:$D,2,FALSE)="","",VLOOKUP($B135,'Packages'!$A:$D,2,FALSE)),""))</f>
        <v/>
      </c>
      <c r="E135" s="11">
        <f>IF(OR($B135="",$C135=""),"",$C135+IFERROR(VLOOKUP($B135,'Packages'!$A:$D,3,FALSE),30)-1+N($K135))</f>
        <v/>
      </c>
      <c r="F135" s="10">
        <f>IF(OR($A135="",$C135=""),"",COUNTIFS('Register'!$C:$C,$A135,'Register'!$A:$A,"&gt;="&amp;$C135,'Register'!$A:$A,"&lt;="&amp;$E135))</f>
        <v/>
      </c>
      <c r="G135" s="10">
        <f>IF($A135="","",IF($D135="","—",$D135-$F135))</f>
        <v/>
      </c>
      <c r="H135" s="10">
        <f>IF($A135="","",IF($E135&lt;TODAY(),"Expired",IF(AND($D135&lt;&gt;"",$G135&lt;=0),"Used up",IF(OR(AND($D135&lt;&gt;"",$G135&lt;=1),$E135-TODAY()&lt;=7),"Ending soon",IF($D135="","Unlimited","Active")))))</f>
        <v/>
      </c>
      <c r="I135" s="8" t="n"/>
      <c r="J135" s="12">
        <f>IF($B135="","",IFERROR(VLOOKUP($B135,'Packages'!$A:$D,4,FALSE),0)-N($I135))</f>
        <v/>
      </c>
    </row>
    <row r="136">
      <c r="C136" s="9" t="n"/>
      <c r="D136" s="10">
        <f>IF($B136="","",IFERROR(IF(VLOOKUP($B136,'Packages'!$A:$D,2,FALSE)="","",VLOOKUP($B136,'Packages'!$A:$D,2,FALSE)),""))</f>
        <v/>
      </c>
      <c r="E136" s="11">
        <f>IF(OR($B136="",$C136=""),"",$C136+IFERROR(VLOOKUP($B136,'Packages'!$A:$D,3,FALSE),30)-1+N($K136))</f>
        <v/>
      </c>
      <c r="F136" s="10">
        <f>IF(OR($A136="",$C136=""),"",COUNTIFS('Register'!$C:$C,$A136,'Register'!$A:$A,"&gt;="&amp;$C136,'Register'!$A:$A,"&lt;="&amp;$E136))</f>
        <v/>
      </c>
      <c r="G136" s="10">
        <f>IF($A136="","",IF($D136="","—",$D136-$F136))</f>
        <v/>
      </c>
      <c r="H136" s="10">
        <f>IF($A136="","",IF($E136&lt;TODAY(),"Expired",IF(AND($D136&lt;&gt;"",$G136&lt;=0),"Used up",IF(OR(AND($D136&lt;&gt;"",$G136&lt;=1),$E136-TODAY()&lt;=7),"Ending soon",IF($D136="","Unlimited","Active")))))</f>
        <v/>
      </c>
      <c r="I136" s="8" t="n"/>
      <c r="J136" s="12">
        <f>IF($B136="","",IFERROR(VLOOKUP($B136,'Packages'!$A:$D,4,FALSE),0)-N($I136))</f>
        <v/>
      </c>
    </row>
    <row r="137">
      <c r="C137" s="9" t="n"/>
      <c r="D137" s="10">
        <f>IF($B137="","",IFERROR(IF(VLOOKUP($B137,'Packages'!$A:$D,2,FALSE)="","",VLOOKUP($B137,'Packages'!$A:$D,2,FALSE)),""))</f>
        <v/>
      </c>
      <c r="E137" s="11">
        <f>IF(OR($B137="",$C137=""),"",$C137+IFERROR(VLOOKUP($B137,'Packages'!$A:$D,3,FALSE),30)-1+N($K137))</f>
        <v/>
      </c>
      <c r="F137" s="10">
        <f>IF(OR($A137="",$C137=""),"",COUNTIFS('Register'!$C:$C,$A137,'Register'!$A:$A,"&gt;="&amp;$C137,'Register'!$A:$A,"&lt;="&amp;$E137))</f>
        <v/>
      </c>
      <c r="G137" s="10">
        <f>IF($A137="","",IF($D137="","—",$D137-$F137))</f>
        <v/>
      </c>
      <c r="H137" s="10">
        <f>IF($A137="","",IF($E137&lt;TODAY(),"Expired",IF(AND($D137&lt;&gt;"",$G137&lt;=0),"Used up",IF(OR(AND($D137&lt;&gt;"",$G137&lt;=1),$E137-TODAY()&lt;=7),"Ending soon",IF($D137="","Unlimited","Active")))))</f>
        <v/>
      </c>
      <c r="I137" s="8" t="n"/>
      <c r="J137" s="12">
        <f>IF($B137="","",IFERROR(VLOOKUP($B137,'Packages'!$A:$D,4,FALSE),0)-N($I137))</f>
        <v/>
      </c>
    </row>
    <row r="138">
      <c r="C138" s="9" t="n"/>
      <c r="D138" s="10">
        <f>IF($B138="","",IFERROR(IF(VLOOKUP($B138,'Packages'!$A:$D,2,FALSE)="","",VLOOKUP($B138,'Packages'!$A:$D,2,FALSE)),""))</f>
        <v/>
      </c>
      <c r="E138" s="11">
        <f>IF(OR($B138="",$C138=""),"",$C138+IFERROR(VLOOKUP($B138,'Packages'!$A:$D,3,FALSE),30)-1+N($K138))</f>
        <v/>
      </c>
      <c r="F138" s="10">
        <f>IF(OR($A138="",$C138=""),"",COUNTIFS('Register'!$C:$C,$A138,'Register'!$A:$A,"&gt;="&amp;$C138,'Register'!$A:$A,"&lt;="&amp;$E138))</f>
        <v/>
      </c>
      <c r="G138" s="10">
        <f>IF($A138="","",IF($D138="","—",$D138-$F138))</f>
        <v/>
      </c>
      <c r="H138" s="10">
        <f>IF($A138="","",IF($E138&lt;TODAY(),"Expired",IF(AND($D138&lt;&gt;"",$G138&lt;=0),"Used up",IF(OR(AND($D138&lt;&gt;"",$G138&lt;=1),$E138-TODAY()&lt;=7),"Ending soon",IF($D138="","Unlimited","Active")))))</f>
        <v/>
      </c>
      <c r="I138" s="8" t="n"/>
      <c r="J138" s="12">
        <f>IF($B138="","",IFERROR(VLOOKUP($B138,'Packages'!$A:$D,4,FALSE),0)-N($I138))</f>
        <v/>
      </c>
    </row>
    <row r="139">
      <c r="C139" s="9" t="n"/>
      <c r="D139" s="10">
        <f>IF($B139="","",IFERROR(IF(VLOOKUP($B139,'Packages'!$A:$D,2,FALSE)="","",VLOOKUP($B139,'Packages'!$A:$D,2,FALSE)),""))</f>
        <v/>
      </c>
      <c r="E139" s="11">
        <f>IF(OR($B139="",$C139=""),"",$C139+IFERROR(VLOOKUP($B139,'Packages'!$A:$D,3,FALSE),30)-1+N($K139))</f>
        <v/>
      </c>
      <c r="F139" s="10">
        <f>IF(OR($A139="",$C139=""),"",COUNTIFS('Register'!$C:$C,$A139,'Register'!$A:$A,"&gt;="&amp;$C139,'Register'!$A:$A,"&lt;="&amp;$E139))</f>
        <v/>
      </c>
      <c r="G139" s="10">
        <f>IF($A139="","",IF($D139="","—",$D139-$F139))</f>
        <v/>
      </c>
      <c r="H139" s="10">
        <f>IF($A139="","",IF($E139&lt;TODAY(),"Expired",IF(AND($D139&lt;&gt;"",$G139&lt;=0),"Used up",IF(OR(AND($D139&lt;&gt;"",$G139&lt;=1),$E139-TODAY()&lt;=7),"Ending soon",IF($D139="","Unlimited","Active")))))</f>
        <v/>
      </c>
      <c r="I139" s="8" t="n"/>
      <c r="J139" s="12">
        <f>IF($B139="","",IFERROR(VLOOKUP($B139,'Packages'!$A:$D,4,FALSE),0)-N($I139))</f>
        <v/>
      </c>
    </row>
    <row r="140">
      <c r="C140" s="9" t="n"/>
      <c r="D140" s="10">
        <f>IF($B140="","",IFERROR(IF(VLOOKUP($B140,'Packages'!$A:$D,2,FALSE)="","",VLOOKUP($B140,'Packages'!$A:$D,2,FALSE)),""))</f>
        <v/>
      </c>
      <c r="E140" s="11">
        <f>IF(OR($B140="",$C140=""),"",$C140+IFERROR(VLOOKUP($B140,'Packages'!$A:$D,3,FALSE),30)-1+N($K140))</f>
        <v/>
      </c>
      <c r="F140" s="10">
        <f>IF(OR($A140="",$C140=""),"",COUNTIFS('Register'!$C:$C,$A140,'Register'!$A:$A,"&gt;="&amp;$C140,'Register'!$A:$A,"&lt;="&amp;$E140))</f>
        <v/>
      </c>
      <c r="G140" s="10">
        <f>IF($A140="","",IF($D140="","—",$D140-$F140))</f>
        <v/>
      </c>
      <c r="H140" s="10">
        <f>IF($A140="","",IF($E140&lt;TODAY(),"Expired",IF(AND($D140&lt;&gt;"",$G140&lt;=0),"Used up",IF(OR(AND($D140&lt;&gt;"",$G140&lt;=1),$E140-TODAY()&lt;=7),"Ending soon",IF($D140="","Unlimited","Active")))))</f>
        <v/>
      </c>
      <c r="I140" s="8" t="n"/>
      <c r="J140" s="12">
        <f>IF($B140="","",IFERROR(VLOOKUP($B140,'Packages'!$A:$D,4,FALSE),0)-N($I140))</f>
        <v/>
      </c>
    </row>
    <row r="141">
      <c r="C141" s="9" t="n"/>
      <c r="D141" s="10">
        <f>IF($B141="","",IFERROR(IF(VLOOKUP($B141,'Packages'!$A:$D,2,FALSE)="","",VLOOKUP($B141,'Packages'!$A:$D,2,FALSE)),""))</f>
        <v/>
      </c>
      <c r="E141" s="11">
        <f>IF(OR($B141="",$C141=""),"",$C141+IFERROR(VLOOKUP($B141,'Packages'!$A:$D,3,FALSE),30)-1+N($K141))</f>
        <v/>
      </c>
      <c r="F141" s="10">
        <f>IF(OR($A141="",$C141=""),"",COUNTIFS('Register'!$C:$C,$A141,'Register'!$A:$A,"&gt;="&amp;$C141,'Register'!$A:$A,"&lt;="&amp;$E141))</f>
        <v/>
      </c>
      <c r="G141" s="10">
        <f>IF($A141="","",IF($D141="","—",$D141-$F141))</f>
        <v/>
      </c>
      <c r="H141" s="10">
        <f>IF($A141="","",IF($E141&lt;TODAY(),"Expired",IF(AND($D141&lt;&gt;"",$G141&lt;=0),"Used up",IF(OR(AND($D141&lt;&gt;"",$G141&lt;=1),$E141-TODAY()&lt;=7),"Ending soon",IF($D141="","Unlimited","Active")))))</f>
        <v/>
      </c>
      <c r="I141" s="8" t="n"/>
      <c r="J141" s="12">
        <f>IF($B141="","",IFERROR(VLOOKUP($B141,'Packages'!$A:$D,4,FALSE),0)-N($I141))</f>
        <v/>
      </c>
    </row>
    <row r="142">
      <c r="C142" s="9" t="n"/>
      <c r="D142" s="10">
        <f>IF($B142="","",IFERROR(IF(VLOOKUP($B142,'Packages'!$A:$D,2,FALSE)="","",VLOOKUP($B142,'Packages'!$A:$D,2,FALSE)),""))</f>
        <v/>
      </c>
      <c r="E142" s="11">
        <f>IF(OR($B142="",$C142=""),"",$C142+IFERROR(VLOOKUP($B142,'Packages'!$A:$D,3,FALSE),30)-1+N($K142))</f>
        <v/>
      </c>
      <c r="F142" s="10">
        <f>IF(OR($A142="",$C142=""),"",COUNTIFS('Register'!$C:$C,$A142,'Register'!$A:$A,"&gt;="&amp;$C142,'Register'!$A:$A,"&lt;="&amp;$E142))</f>
        <v/>
      </c>
      <c r="G142" s="10">
        <f>IF($A142="","",IF($D142="","—",$D142-$F142))</f>
        <v/>
      </c>
      <c r="H142" s="10">
        <f>IF($A142="","",IF($E142&lt;TODAY(),"Expired",IF(AND($D142&lt;&gt;"",$G142&lt;=0),"Used up",IF(OR(AND($D142&lt;&gt;"",$G142&lt;=1),$E142-TODAY()&lt;=7),"Ending soon",IF($D142="","Unlimited","Active")))))</f>
        <v/>
      </c>
      <c r="I142" s="8" t="n"/>
      <c r="J142" s="12">
        <f>IF($B142="","",IFERROR(VLOOKUP($B142,'Packages'!$A:$D,4,FALSE),0)-N($I142))</f>
        <v/>
      </c>
    </row>
    <row r="143">
      <c r="C143" s="9" t="n"/>
      <c r="D143" s="10">
        <f>IF($B143="","",IFERROR(IF(VLOOKUP($B143,'Packages'!$A:$D,2,FALSE)="","",VLOOKUP($B143,'Packages'!$A:$D,2,FALSE)),""))</f>
        <v/>
      </c>
      <c r="E143" s="11">
        <f>IF(OR($B143="",$C143=""),"",$C143+IFERROR(VLOOKUP($B143,'Packages'!$A:$D,3,FALSE),30)-1+N($K143))</f>
        <v/>
      </c>
      <c r="F143" s="10">
        <f>IF(OR($A143="",$C143=""),"",COUNTIFS('Register'!$C:$C,$A143,'Register'!$A:$A,"&gt;="&amp;$C143,'Register'!$A:$A,"&lt;="&amp;$E143))</f>
        <v/>
      </c>
      <c r="G143" s="10">
        <f>IF($A143="","",IF($D143="","—",$D143-$F143))</f>
        <v/>
      </c>
      <c r="H143" s="10">
        <f>IF($A143="","",IF($E143&lt;TODAY(),"Expired",IF(AND($D143&lt;&gt;"",$G143&lt;=0),"Used up",IF(OR(AND($D143&lt;&gt;"",$G143&lt;=1),$E143-TODAY()&lt;=7),"Ending soon",IF($D143="","Unlimited","Active")))))</f>
        <v/>
      </c>
      <c r="I143" s="8" t="n"/>
      <c r="J143" s="12">
        <f>IF($B143="","",IFERROR(VLOOKUP($B143,'Packages'!$A:$D,4,FALSE),0)-N($I143))</f>
        <v/>
      </c>
    </row>
    <row r="144">
      <c r="C144" s="9" t="n"/>
      <c r="D144" s="10">
        <f>IF($B144="","",IFERROR(IF(VLOOKUP($B144,'Packages'!$A:$D,2,FALSE)="","",VLOOKUP($B144,'Packages'!$A:$D,2,FALSE)),""))</f>
        <v/>
      </c>
      <c r="E144" s="11">
        <f>IF(OR($B144="",$C144=""),"",$C144+IFERROR(VLOOKUP($B144,'Packages'!$A:$D,3,FALSE),30)-1+N($K144))</f>
        <v/>
      </c>
      <c r="F144" s="10">
        <f>IF(OR($A144="",$C144=""),"",COUNTIFS('Register'!$C:$C,$A144,'Register'!$A:$A,"&gt;="&amp;$C144,'Register'!$A:$A,"&lt;="&amp;$E144))</f>
        <v/>
      </c>
      <c r="G144" s="10">
        <f>IF($A144="","",IF($D144="","—",$D144-$F144))</f>
        <v/>
      </c>
      <c r="H144" s="10">
        <f>IF($A144="","",IF($E144&lt;TODAY(),"Expired",IF(AND($D144&lt;&gt;"",$G144&lt;=0),"Used up",IF(OR(AND($D144&lt;&gt;"",$G144&lt;=1),$E144-TODAY()&lt;=7),"Ending soon",IF($D144="","Unlimited","Active")))))</f>
        <v/>
      </c>
      <c r="I144" s="8" t="n"/>
      <c r="J144" s="12">
        <f>IF($B144="","",IFERROR(VLOOKUP($B144,'Packages'!$A:$D,4,FALSE),0)-N($I144))</f>
        <v/>
      </c>
    </row>
    <row r="145">
      <c r="C145" s="9" t="n"/>
      <c r="D145" s="10">
        <f>IF($B145="","",IFERROR(IF(VLOOKUP($B145,'Packages'!$A:$D,2,FALSE)="","",VLOOKUP($B145,'Packages'!$A:$D,2,FALSE)),""))</f>
        <v/>
      </c>
      <c r="E145" s="11">
        <f>IF(OR($B145="",$C145=""),"",$C145+IFERROR(VLOOKUP($B145,'Packages'!$A:$D,3,FALSE),30)-1+N($K145))</f>
        <v/>
      </c>
      <c r="F145" s="10">
        <f>IF(OR($A145="",$C145=""),"",COUNTIFS('Register'!$C:$C,$A145,'Register'!$A:$A,"&gt;="&amp;$C145,'Register'!$A:$A,"&lt;="&amp;$E145))</f>
        <v/>
      </c>
      <c r="G145" s="10">
        <f>IF($A145="","",IF($D145="","—",$D145-$F145))</f>
        <v/>
      </c>
      <c r="H145" s="10">
        <f>IF($A145="","",IF($E145&lt;TODAY(),"Expired",IF(AND($D145&lt;&gt;"",$G145&lt;=0),"Used up",IF(OR(AND($D145&lt;&gt;"",$G145&lt;=1),$E145-TODAY()&lt;=7),"Ending soon",IF($D145="","Unlimited","Active")))))</f>
        <v/>
      </c>
      <c r="I145" s="8" t="n"/>
      <c r="J145" s="12">
        <f>IF($B145="","",IFERROR(VLOOKUP($B145,'Packages'!$A:$D,4,FALSE),0)-N($I145))</f>
        <v/>
      </c>
    </row>
    <row r="146">
      <c r="C146" s="9" t="n"/>
      <c r="D146" s="10">
        <f>IF($B146="","",IFERROR(IF(VLOOKUP($B146,'Packages'!$A:$D,2,FALSE)="","",VLOOKUP($B146,'Packages'!$A:$D,2,FALSE)),""))</f>
        <v/>
      </c>
      <c r="E146" s="11">
        <f>IF(OR($B146="",$C146=""),"",$C146+IFERROR(VLOOKUP($B146,'Packages'!$A:$D,3,FALSE),30)-1+N($K146))</f>
        <v/>
      </c>
      <c r="F146" s="10">
        <f>IF(OR($A146="",$C146=""),"",COUNTIFS('Register'!$C:$C,$A146,'Register'!$A:$A,"&gt;="&amp;$C146,'Register'!$A:$A,"&lt;="&amp;$E146))</f>
        <v/>
      </c>
      <c r="G146" s="10">
        <f>IF($A146="","",IF($D146="","—",$D146-$F146))</f>
        <v/>
      </c>
      <c r="H146" s="10">
        <f>IF($A146="","",IF($E146&lt;TODAY(),"Expired",IF(AND($D146&lt;&gt;"",$G146&lt;=0),"Used up",IF(OR(AND($D146&lt;&gt;"",$G146&lt;=1),$E146-TODAY()&lt;=7),"Ending soon",IF($D146="","Unlimited","Active")))))</f>
        <v/>
      </c>
      <c r="I146" s="8" t="n"/>
      <c r="J146" s="12">
        <f>IF($B146="","",IFERROR(VLOOKUP($B146,'Packages'!$A:$D,4,FALSE),0)-N($I146))</f>
        <v/>
      </c>
    </row>
    <row r="147">
      <c r="C147" s="9" t="n"/>
      <c r="D147" s="10">
        <f>IF($B147="","",IFERROR(IF(VLOOKUP($B147,'Packages'!$A:$D,2,FALSE)="","",VLOOKUP($B147,'Packages'!$A:$D,2,FALSE)),""))</f>
        <v/>
      </c>
      <c r="E147" s="11">
        <f>IF(OR($B147="",$C147=""),"",$C147+IFERROR(VLOOKUP($B147,'Packages'!$A:$D,3,FALSE),30)-1+N($K147))</f>
        <v/>
      </c>
      <c r="F147" s="10">
        <f>IF(OR($A147="",$C147=""),"",COUNTIFS('Register'!$C:$C,$A147,'Register'!$A:$A,"&gt;="&amp;$C147,'Register'!$A:$A,"&lt;="&amp;$E147))</f>
        <v/>
      </c>
      <c r="G147" s="10">
        <f>IF($A147="","",IF($D147="","—",$D147-$F147))</f>
        <v/>
      </c>
      <c r="H147" s="10">
        <f>IF($A147="","",IF($E147&lt;TODAY(),"Expired",IF(AND($D147&lt;&gt;"",$G147&lt;=0),"Used up",IF(OR(AND($D147&lt;&gt;"",$G147&lt;=1),$E147-TODAY()&lt;=7),"Ending soon",IF($D147="","Unlimited","Active")))))</f>
        <v/>
      </c>
      <c r="I147" s="8" t="n"/>
      <c r="J147" s="12">
        <f>IF($B147="","",IFERROR(VLOOKUP($B147,'Packages'!$A:$D,4,FALSE),0)-N($I147))</f>
        <v/>
      </c>
    </row>
    <row r="148">
      <c r="C148" s="9" t="n"/>
      <c r="D148" s="10">
        <f>IF($B148="","",IFERROR(IF(VLOOKUP($B148,'Packages'!$A:$D,2,FALSE)="","",VLOOKUP($B148,'Packages'!$A:$D,2,FALSE)),""))</f>
        <v/>
      </c>
      <c r="E148" s="11">
        <f>IF(OR($B148="",$C148=""),"",$C148+IFERROR(VLOOKUP($B148,'Packages'!$A:$D,3,FALSE),30)-1+N($K148))</f>
        <v/>
      </c>
      <c r="F148" s="10">
        <f>IF(OR($A148="",$C148=""),"",COUNTIFS('Register'!$C:$C,$A148,'Register'!$A:$A,"&gt;="&amp;$C148,'Register'!$A:$A,"&lt;="&amp;$E148))</f>
        <v/>
      </c>
      <c r="G148" s="10">
        <f>IF($A148="","",IF($D148="","—",$D148-$F148))</f>
        <v/>
      </c>
      <c r="H148" s="10">
        <f>IF($A148="","",IF($E148&lt;TODAY(),"Expired",IF(AND($D148&lt;&gt;"",$G148&lt;=0),"Used up",IF(OR(AND($D148&lt;&gt;"",$G148&lt;=1),$E148-TODAY()&lt;=7),"Ending soon",IF($D148="","Unlimited","Active")))))</f>
        <v/>
      </c>
      <c r="I148" s="8" t="n"/>
      <c r="J148" s="12">
        <f>IF($B148="","",IFERROR(VLOOKUP($B148,'Packages'!$A:$D,4,FALSE),0)-N($I148))</f>
        <v/>
      </c>
    </row>
    <row r="149">
      <c r="C149" s="9" t="n"/>
      <c r="D149" s="10">
        <f>IF($B149="","",IFERROR(IF(VLOOKUP($B149,'Packages'!$A:$D,2,FALSE)="","",VLOOKUP($B149,'Packages'!$A:$D,2,FALSE)),""))</f>
        <v/>
      </c>
      <c r="E149" s="11">
        <f>IF(OR($B149="",$C149=""),"",$C149+IFERROR(VLOOKUP($B149,'Packages'!$A:$D,3,FALSE),30)-1+N($K149))</f>
        <v/>
      </c>
      <c r="F149" s="10">
        <f>IF(OR($A149="",$C149=""),"",COUNTIFS('Register'!$C:$C,$A149,'Register'!$A:$A,"&gt;="&amp;$C149,'Register'!$A:$A,"&lt;="&amp;$E149))</f>
        <v/>
      </c>
      <c r="G149" s="10">
        <f>IF($A149="","",IF($D149="","—",$D149-$F149))</f>
        <v/>
      </c>
      <c r="H149" s="10">
        <f>IF($A149="","",IF($E149&lt;TODAY(),"Expired",IF(AND($D149&lt;&gt;"",$G149&lt;=0),"Used up",IF(OR(AND($D149&lt;&gt;"",$G149&lt;=1),$E149-TODAY()&lt;=7),"Ending soon",IF($D149="","Unlimited","Active")))))</f>
        <v/>
      </c>
      <c r="I149" s="8" t="n"/>
      <c r="J149" s="12">
        <f>IF($B149="","",IFERROR(VLOOKUP($B149,'Packages'!$A:$D,4,FALSE),0)-N($I149))</f>
        <v/>
      </c>
    </row>
    <row r="150">
      <c r="C150" s="9" t="n"/>
      <c r="D150" s="10">
        <f>IF($B150="","",IFERROR(IF(VLOOKUP($B150,'Packages'!$A:$D,2,FALSE)="","",VLOOKUP($B150,'Packages'!$A:$D,2,FALSE)),""))</f>
        <v/>
      </c>
      <c r="E150" s="11">
        <f>IF(OR($B150="",$C150=""),"",$C150+IFERROR(VLOOKUP($B150,'Packages'!$A:$D,3,FALSE),30)-1+N($K150))</f>
        <v/>
      </c>
      <c r="F150" s="10">
        <f>IF(OR($A150="",$C150=""),"",COUNTIFS('Register'!$C:$C,$A150,'Register'!$A:$A,"&gt;="&amp;$C150,'Register'!$A:$A,"&lt;="&amp;$E150))</f>
        <v/>
      </c>
      <c r="G150" s="10">
        <f>IF($A150="","",IF($D150="","—",$D150-$F150))</f>
        <v/>
      </c>
      <c r="H150" s="10">
        <f>IF($A150="","",IF($E150&lt;TODAY(),"Expired",IF(AND($D150&lt;&gt;"",$G150&lt;=0),"Used up",IF(OR(AND($D150&lt;&gt;"",$G150&lt;=1),$E150-TODAY()&lt;=7),"Ending soon",IF($D150="","Unlimited","Active")))))</f>
        <v/>
      </c>
      <c r="I150" s="8" t="n"/>
      <c r="J150" s="12">
        <f>IF($B150="","",IFERROR(VLOOKUP($B150,'Packages'!$A:$D,4,FALSE),0)-N($I150))</f>
        <v/>
      </c>
    </row>
    <row r="151">
      <c r="C151" s="9" t="n"/>
      <c r="D151" s="10">
        <f>IF($B151="","",IFERROR(IF(VLOOKUP($B151,'Packages'!$A:$D,2,FALSE)="","",VLOOKUP($B151,'Packages'!$A:$D,2,FALSE)),""))</f>
        <v/>
      </c>
      <c r="E151" s="11">
        <f>IF(OR($B151="",$C151=""),"",$C151+IFERROR(VLOOKUP($B151,'Packages'!$A:$D,3,FALSE),30)-1+N($K151))</f>
        <v/>
      </c>
      <c r="F151" s="10">
        <f>IF(OR($A151="",$C151=""),"",COUNTIFS('Register'!$C:$C,$A151,'Register'!$A:$A,"&gt;="&amp;$C151,'Register'!$A:$A,"&lt;="&amp;$E151))</f>
        <v/>
      </c>
      <c r="G151" s="10">
        <f>IF($A151="","",IF($D151="","—",$D151-$F151))</f>
        <v/>
      </c>
      <c r="H151" s="10">
        <f>IF($A151="","",IF($E151&lt;TODAY(),"Expired",IF(AND($D151&lt;&gt;"",$G151&lt;=0),"Used up",IF(OR(AND($D151&lt;&gt;"",$G151&lt;=1),$E151-TODAY()&lt;=7),"Ending soon",IF($D151="","Unlimited","Active")))))</f>
        <v/>
      </c>
      <c r="I151" s="8" t="n"/>
      <c r="J151" s="12">
        <f>IF($B151="","",IFERROR(VLOOKUP($B151,'Packages'!$A:$D,4,FALSE),0)-N($I151))</f>
        <v/>
      </c>
    </row>
    <row r="152">
      <c r="C152" s="9" t="n"/>
      <c r="D152" s="10">
        <f>IF($B152="","",IFERROR(IF(VLOOKUP($B152,'Packages'!$A:$D,2,FALSE)="","",VLOOKUP($B152,'Packages'!$A:$D,2,FALSE)),""))</f>
        <v/>
      </c>
      <c r="E152" s="11">
        <f>IF(OR($B152="",$C152=""),"",$C152+IFERROR(VLOOKUP($B152,'Packages'!$A:$D,3,FALSE),30)-1+N($K152))</f>
        <v/>
      </c>
      <c r="F152" s="10">
        <f>IF(OR($A152="",$C152=""),"",COUNTIFS('Register'!$C:$C,$A152,'Register'!$A:$A,"&gt;="&amp;$C152,'Register'!$A:$A,"&lt;="&amp;$E152))</f>
        <v/>
      </c>
      <c r="G152" s="10">
        <f>IF($A152="","",IF($D152="","—",$D152-$F152))</f>
        <v/>
      </c>
      <c r="H152" s="10">
        <f>IF($A152="","",IF($E152&lt;TODAY(),"Expired",IF(AND($D152&lt;&gt;"",$G152&lt;=0),"Used up",IF(OR(AND($D152&lt;&gt;"",$G152&lt;=1),$E152-TODAY()&lt;=7),"Ending soon",IF($D152="","Unlimited","Active")))))</f>
        <v/>
      </c>
      <c r="I152" s="8" t="n"/>
      <c r="J152" s="12">
        <f>IF($B152="","",IFERROR(VLOOKUP($B152,'Packages'!$A:$D,4,FALSE),0)-N($I152))</f>
        <v/>
      </c>
    </row>
    <row r="153">
      <c r="C153" s="9" t="n"/>
      <c r="D153" s="10">
        <f>IF($B153="","",IFERROR(IF(VLOOKUP($B153,'Packages'!$A:$D,2,FALSE)="","",VLOOKUP($B153,'Packages'!$A:$D,2,FALSE)),""))</f>
        <v/>
      </c>
      <c r="E153" s="11">
        <f>IF(OR($B153="",$C153=""),"",$C153+IFERROR(VLOOKUP($B153,'Packages'!$A:$D,3,FALSE),30)-1+N($K153))</f>
        <v/>
      </c>
      <c r="F153" s="10">
        <f>IF(OR($A153="",$C153=""),"",COUNTIFS('Register'!$C:$C,$A153,'Register'!$A:$A,"&gt;="&amp;$C153,'Register'!$A:$A,"&lt;="&amp;$E153))</f>
        <v/>
      </c>
      <c r="G153" s="10">
        <f>IF($A153="","",IF($D153="","—",$D153-$F153))</f>
        <v/>
      </c>
      <c r="H153" s="10">
        <f>IF($A153="","",IF($E153&lt;TODAY(),"Expired",IF(AND($D153&lt;&gt;"",$G153&lt;=0),"Used up",IF(OR(AND($D153&lt;&gt;"",$G153&lt;=1),$E153-TODAY()&lt;=7),"Ending soon",IF($D153="","Unlimited","Active")))))</f>
        <v/>
      </c>
      <c r="I153" s="8" t="n"/>
      <c r="J153" s="12">
        <f>IF($B153="","",IFERROR(VLOOKUP($B153,'Packages'!$A:$D,4,FALSE),0)-N($I153))</f>
        <v/>
      </c>
    </row>
    <row r="154">
      <c r="C154" s="9" t="n"/>
      <c r="D154" s="10">
        <f>IF($B154="","",IFERROR(IF(VLOOKUP($B154,'Packages'!$A:$D,2,FALSE)="","",VLOOKUP($B154,'Packages'!$A:$D,2,FALSE)),""))</f>
        <v/>
      </c>
      <c r="E154" s="11">
        <f>IF(OR($B154="",$C154=""),"",$C154+IFERROR(VLOOKUP($B154,'Packages'!$A:$D,3,FALSE),30)-1+N($K154))</f>
        <v/>
      </c>
      <c r="F154" s="10">
        <f>IF(OR($A154="",$C154=""),"",COUNTIFS('Register'!$C:$C,$A154,'Register'!$A:$A,"&gt;="&amp;$C154,'Register'!$A:$A,"&lt;="&amp;$E154))</f>
        <v/>
      </c>
      <c r="G154" s="10">
        <f>IF($A154="","",IF($D154="","—",$D154-$F154))</f>
        <v/>
      </c>
      <c r="H154" s="10">
        <f>IF($A154="","",IF($E154&lt;TODAY(),"Expired",IF(AND($D154&lt;&gt;"",$G154&lt;=0),"Used up",IF(OR(AND($D154&lt;&gt;"",$G154&lt;=1),$E154-TODAY()&lt;=7),"Ending soon",IF($D154="","Unlimited","Active")))))</f>
        <v/>
      </c>
      <c r="I154" s="8" t="n"/>
      <c r="J154" s="12">
        <f>IF($B154="","",IFERROR(VLOOKUP($B154,'Packages'!$A:$D,4,FALSE),0)-N($I154))</f>
        <v/>
      </c>
    </row>
    <row r="155">
      <c r="C155" s="9" t="n"/>
      <c r="D155" s="10">
        <f>IF($B155="","",IFERROR(IF(VLOOKUP($B155,'Packages'!$A:$D,2,FALSE)="","",VLOOKUP($B155,'Packages'!$A:$D,2,FALSE)),""))</f>
        <v/>
      </c>
      <c r="E155" s="11">
        <f>IF(OR($B155="",$C155=""),"",$C155+IFERROR(VLOOKUP($B155,'Packages'!$A:$D,3,FALSE),30)-1+N($K155))</f>
        <v/>
      </c>
      <c r="F155" s="10">
        <f>IF(OR($A155="",$C155=""),"",COUNTIFS('Register'!$C:$C,$A155,'Register'!$A:$A,"&gt;="&amp;$C155,'Register'!$A:$A,"&lt;="&amp;$E155))</f>
        <v/>
      </c>
      <c r="G155" s="10">
        <f>IF($A155="","",IF($D155="","—",$D155-$F155))</f>
        <v/>
      </c>
      <c r="H155" s="10">
        <f>IF($A155="","",IF($E155&lt;TODAY(),"Expired",IF(AND($D155&lt;&gt;"",$G155&lt;=0),"Used up",IF(OR(AND($D155&lt;&gt;"",$G155&lt;=1),$E155-TODAY()&lt;=7),"Ending soon",IF($D155="","Unlimited","Active")))))</f>
        <v/>
      </c>
      <c r="I155" s="8" t="n"/>
      <c r="J155" s="12">
        <f>IF($B155="","",IFERROR(VLOOKUP($B155,'Packages'!$A:$D,4,FALSE),0)-N($I155))</f>
        <v/>
      </c>
    </row>
    <row r="156">
      <c r="C156" s="9" t="n"/>
      <c r="D156" s="10">
        <f>IF($B156="","",IFERROR(IF(VLOOKUP($B156,'Packages'!$A:$D,2,FALSE)="","",VLOOKUP($B156,'Packages'!$A:$D,2,FALSE)),""))</f>
        <v/>
      </c>
      <c r="E156" s="11">
        <f>IF(OR($B156="",$C156=""),"",$C156+IFERROR(VLOOKUP($B156,'Packages'!$A:$D,3,FALSE),30)-1+N($K156))</f>
        <v/>
      </c>
      <c r="F156" s="10">
        <f>IF(OR($A156="",$C156=""),"",COUNTIFS('Register'!$C:$C,$A156,'Register'!$A:$A,"&gt;="&amp;$C156,'Register'!$A:$A,"&lt;="&amp;$E156))</f>
        <v/>
      </c>
      <c r="G156" s="10">
        <f>IF($A156="","",IF($D156="","—",$D156-$F156))</f>
        <v/>
      </c>
      <c r="H156" s="10">
        <f>IF($A156="","",IF($E156&lt;TODAY(),"Expired",IF(AND($D156&lt;&gt;"",$G156&lt;=0),"Used up",IF(OR(AND($D156&lt;&gt;"",$G156&lt;=1),$E156-TODAY()&lt;=7),"Ending soon",IF($D156="","Unlimited","Active")))))</f>
        <v/>
      </c>
      <c r="I156" s="8" t="n"/>
      <c r="J156" s="12">
        <f>IF($B156="","",IFERROR(VLOOKUP($B156,'Packages'!$A:$D,4,FALSE),0)-N($I156))</f>
        <v/>
      </c>
    </row>
    <row r="157">
      <c r="C157" s="9" t="n"/>
      <c r="D157" s="10">
        <f>IF($B157="","",IFERROR(IF(VLOOKUP($B157,'Packages'!$A:$D,2,FALSE)="","",VLOOKUP($B157,'Packages'!$A:$D,2,FALSE)),""))</f>
        <v/>
      </c>
      <c r="E157" s="11">
        <f>IF(OR($B157="",$C157=""),"",$C157+IFERROR(VLOOKUP($B157,'Packages'!$A:$D,3,FALSE),30)-1+N($K157))</f>
        <v/>
      </c>
      <c r="F157" s="10">
        <f>IF(OR($A157="",$C157=""),"",COUNTIFS('Register'!$C:$C,$A157,'Register'!$A:$A,"&gt;="&amp;$C157,'Register'!$A:$A,"&lt;="&amp;$E157))</f>
        <v/>
      </c>
      <c r="G157" s="10">
        <f>IF($A157="","",IF($D157="","—",$D157-$F157))</f>
        <v/>
      </c>
      <c r="H157" s="10">
        <f>IF($A157="","",IF($E157&lt;TODAY(),"Expired",IF(AND($D157&lt;&gt;"",$G157&lt;=0),"Used up",IF(OR(AND($D157&lt;&gt;"",$G157&lt;=1),$E157-TODAY()&lt;=7),"Ending soon",IF($D157="","Unlimited","Active")))))</f>
        <v/>
      </c>
      <c r="I157" s="8" t="n"/>
      <c r="J157" s="12">
        <f>IF($B157="","",IFERROR(VLOOKUP($B157,'Packages'!$A:$D,4,FALSE),0)-N($I157))</f>
        <v/>
      </c>
    </row>
    <row r="158">
      <c r="C158" s="9" t="n"/>
      <c r="D158" s="10">
        <f>IF($B158="","",IFERROR(IF(VLOOKUP($B158,'Packages'!$A:$D,2,FALSE)="","",VLOOKUP($B158,'Packages'!$A:$D,2,FALSE)),""))</f>
        <v/>
      </c>
      <c r="E158" s="11">
        <f>IF(OR($B158="",$C158=""),"",$C158+IFERROR(VLOOKUP($B158,'Packages'!$A:$D,3,FALSE),30)-1+N($K158))</f>
        <v/>
      </c>
      <c r="F158" s="10">
        <f>IF(OR($A158="",$C158=""),"",COUNTIFS('Register'!$C:$C,$A158,'Register'!$A:$A,"&gt;="&amp;$C158,'Register'!$A:$A,"&lt;="&amp;$E158))</f>
        <v/>
      </c>
      <c r="G158" s="10">
        <f>IF($A158="","",IF($D158="","—",$D158-$F158))</f>
        <v/>
      </c>
      <c r="H158" s="10">
        <f>IF($A158="","",IF($E158&lt;TODAY(),"Expired",IF(AND($D158&lt;&gt;"",$G158&lt;=0),"Used up",IF(OR(AND($D158&lt;&gt;"",$G158&lt;=1),$E158-TODAY()&lt;=7),"Ending soon",IF($D158="","Unlimited","Active")))))</f>
        <v/>
      </c>
      <c r="I158" s="8" t="n"/>
      <c r="J158" s="12">
        <f>IF($B158="","",IFERROR(VLOOKUP($B158,'Packages'!$A:$D,4,FALSE),0)-N($I158))</f>
        <v/>
      </c>
    </row>
    <row r="159">
      <c r="C159" s="9" t="n"/>
      <c r="D159" s="10">
        <f>IF($B159="","",IFERROR(IF(VLOOKUP($B159,'Packages'!$A:$D,2,FALSE)="","",VLOOKUP($B159,'Packages'!$A:$D,2,FALSE)),""))</f>
        <v/>
      </c>
      <c r="E159" s="11">
        <f>IF(OR($B159="",$C159=""),"",$C159+IFERROR(VLOOKUP($B159,'Packages'!$A:$D,3,FALSE),30)-1+N($K159))</f>
        <v/>
      </c>
      <c r="F159" s="10">
        <f>IF(OR($A159="",$C159=""),"",COUNTIFS('Register'!$C:$C,$A159,'Register'!$A:$A,"&gt;="&amp;$C159,'Register'!$A:$A,"&lt;="&amp;$E159))</f>
        <v/>
      </c>
      <c r="G159" s="10">
        <f>IF($A159="","",IF($D159="","—",$D159-$F159))</f>
        <v/>
      </c>
      <c r="H159" s="10">
        <f>IF($A159="","",IF($E159&lt;TODAY(),"Expired",IF(AND($D159&lt;&gt;"",$G159&lt;=0),"Used up",IF(OR(AND($D159&lt;&gt;"",$G159&lt;=1),$E159-TODAY()&lt;=7),"Ending soon",IF($D159="","Unlimited","Active")))))</f>
        <v/>
      </c>
      <c r="I159" s="8" t="n"/>
      <c r="J159" s="12">
        <f>IF($B159="","",IFERROR(VLOOKUP($B159,'Packages'!$A:$D,4,FALSE),0)-N($I159))</f>
        <v/>
      </c>
    </row>
    <row r="160">
      <c r="C160" s="9" t="n"/>
      <c r="D160" s="10">
        <f>IF($B160="","",IFERROR(IF(VLOOKUP($B160,'Packages'!$A:$D,2,FALSE)="","",VLOOKUP($B160,'Packages'!$A:$D,2,FALSE)),""))</f>
        <v/>
      </c>
      <c r="E160" s="11">
        <f>IF(OR($B160="",$C160=""),"",$C160+IFERROR(VLOOKUP($B160,'Packages'!$A:$D,3,FALSE),30)-1+N($K160))</f>
        <v/>
      </c>
      <c r="F160" s="10">
        <f>IF(OR($A160="",$C160=""),"",COUNTIFS('Register'!$C:$C,$A160,'Register'!$A:$A,"&gt;="&amp;$C160,'Register'!$A:$A,"&lt;="&amp;$E160))</f>
        <v/>
      </c>
      <c r="G160" s="10">
        <f>IF($A160="","",IF($D160="","—",$D160-$F160))</f>
        <v/>
      </c>
      <c r="H160" s="10">
        <f>IF($A160="","",IF($E160&lt;TODAY(),"Expired",IF(AND($D160&lt;&gt;"",$G160&lt;=0),"Used up",IF(OR(AND($D160&lt;&gt;"",$G160&lt;=1),$E160-TODAY()&lt;=7),"Ending soon",IF($D160="","Unlimited","Active")))))</f>
        <v/>
      </c>
      <c r="I160" s="8" t="n"/>
      <c r="J160" s="12">
        <f>IF($B160="","",IFERROR(VLOOKUP($B160,'Packages'!$A:$D,4,FALSE),0)-N($I160))</f>
        <v/>
      </c>
    </row>
    <row r="161">
      <c r="C161" s="9" t="n"/>
      <c r="D161" s="10">
        <f>IF($B161="","",IFERROR(IF(VLOOKUP($B161,'Packages'!$A:$D,2,FALSE)="","",VLOOKUP($B161,'Packages'!$A:$D,2,FALSE)),""))</f>
        <v/>
      </c>
      <c r="E161" s="11">
        <f>IF(OR($B161="",$C161=""),"",$C161+IFERROR(VLOOKUP($B161,'Packages'!$A:$D,3,FALSE),30)-1+N($K161))</f>
        <v/>
      </c>
      <c r="F161" s="10">
        <f>IF(OR($A161="",$C161=""),"",COUNTIFS('Register'!$C:$C,$A161,'Register'!$A:$A,"&gt;="&amp;$C161,'Register'!$A:$A,"&lt;="&amp;$E161))</f>
        <v/>
      </c>
      <c r="G161" s="10">
        <f>IF($A161="","",IF($D161="","—",$D161-$F161))</f>
        <v/>
      </c>
      <c r="H161" s="10">
        <f>IF($A161="","",IF($E161&lt;TODAY(),"Expired",IF(AND($D161&lt;&gt;"",$G161&lt;=0),"Used up",IF(OR(AND($D161&lt;&gt;"",$G161&lt;=1),$E161-TODAY()&lt;=7),"Ending soon",IF($D161="","Unlimited","Active")))))</f>
        <v/>
      </c>
      <c r="I161" s="8" t="n"/>
      <c r="J161" s="12">
        <f>IF($B161="","",IFERROR(VLOOKUP($B161,'Packages'!$A:$D,4,FALSE),0)-N($I161))</f>
        <v/>
      </c>
    </row>
    <row r="162">
      <c r="C162" s="9" t="n"/>
      <c r="D162" s="10">
        <f>IF($B162="","",IFERROR(IF(VLOOKUP($B162,'Packages'!$A:$D,2,FALSE)="","",VLOOKUP($B162,'Packages'!$A:$D,2,FALSE)),""))</f>
        <v/>
      </c>
      <c r="E162" s="11">
        <f>IF(OR($B162="",$C162=""),"",$C162+IFERROR(VLOOKUP($B162,'Packages'!$A:$D,3,FALSE),30)-1+N($K162))</f>
        <v/>
      </c>
      <c r="F162" s="10">
        <f>IF(OR($A162="",$C162=""),"",COUNTIFS('Register'!$C:$C,$A162,'Register'!$A:$A,"&gt;="&amp;$C162,'Register'!$A:$A,"&lt;="&amp;$E162))</f>
        <v/>
      </c>
      <c r="G162" s="10">
        <f>IF($A162="","",IF($D162="","—",$D162-$F162))</f>
        <v/>
      </c>
      <c r="H162" s="10">
        <f>IF($A162="","",IF($E162&lt;TODAY(),"Expired",IF(AND($D162&lt;&gt;"",$G162&lt;=0),"Used up",IF(OR(AND($D162&lt;&gt;"",$G162&lt;=1),$E162-TODAY()&lt;=7),"Ending soon",IF($D162="","Unlimited","Active")))))</f>
        <v/>
      </c>
      <c r="I162" s="8" t="n"/>
      <c r="J162" s="12">
        <f>IF($B162="","",IFERROR(VLOOKUP($B162,'Packages'!$A:$D,4,FALSE),0)-N($I162))</f>
        <v/>
      </c>
    </row>
    <row r="163">
      <c r="C163" s="9" t="n"/>
      <c r="D163" s="10">
        <f>IF($B163="","",IFERROR(IF(VLOOKUP($B163,'Packages'!$A:$D,2,FALSE)="","",VLOOKUP($B163,'Packages'!$A:$D,2,FALSE)),""))</f>
        <v/>
      </c>
      <c r="E163" s="11">
        <f>IF(OR($B163="",$C163=""),"",$C163+IFERROR(VLOOKUP($B163,'Packages'!$A:$D,3,FALSE),30)-1+N($K163))</f>
        <v/>
      </c>
      <c r="F163" s="10">
        <f>IF(OR($A163="",$C163=""),"",COUNTIFS('Register'!$C:$C,$A163,'Register'!$A:$A,"&gt;="&amp;$C163,'Register'!$A:$A,"&lt;="&amp;$E163))</f>
        <v/>
      </c>
      <c r="G163" s="10">
        <f>IF($A163="","",IF($D163="","—",$D163-$F163))</f>
        <v/>
      </c>
      <c r="H163" s="10">
        <f>IF($A163="","",IF($E163&lt;TODAY(),"Expired",IF(AND($D163&lt;&gt;"",$G163&lt;=0),"Used up",IF(OR(AND($D163&lt;&gt;"",$G163&lt;=1),$E163-TODAY()&lt;=7),"Ending soon",IF($D163="","Unlimited","Active")))))</f>
        <v/>
      </c>
      <c r="I163" s="8" t="n"/>
      <c r="J163" s="12">
        <f>IF($B163="","",IFERROR(VLOOKUP($B163,'Packages'!$A:$D,4,FALSE),0)-N($I163))</f>
        <v/>
      </c>
    </row>
    <row r="164">
      <c r="C164" s="9" t="n"/>
      <c r="D164" s="10">
        <f>IF($B164="","",IFERROR(IF(VLOOKUP($B164,'Packages'!$A:$D,2,FALSE)="","",VLOOKUP($B164,'Packages'!$A:$D,2,FALSE)),""))</f>
        <v/>
      </c>
      <c r="E164" s="11">
        <f>IF(OR($B164="",$C164=""),"",$C164+IFERROR(VLOOKUP($B164,'Packages'!$A:$D,3,FALSE),30)-1+N($K164))</f>
        <v/>
      </c>
      <c r="F164" s="10">
        <f>IF(OR($A164="",$C164=""),"",COUNTIFS('Register'!$C:$C,$A164,'Register'!$A:$A,"&gt;="&amp;$C164,'Register'!$A:$A,"&lt;="&amp;$E164))</f>
        <v/>
      </c>
      <c r="G164" s="10">
        <f>IF($A164="","",IF($D164="","—",$D164-$F164))</f>
        <v/>
      </c>
      <c r="H164" s="10">
        <f>IF($A164="","",IF($E164&lt;TODAY(),"Expired",IF(AND($D164&lt;&gt;"",$G164&lt;=0),"Used up",IF(OR(AND($D164&lt;&gt;"",$G164&lt;=1),$E164-TODAY()&lt;=7),"Ending soon",IF($D164="","Unlimited","Active")))))</f>
        <v/>
      </c>
      <c r="I164" s="8" t="n"/>
      <c r="J164" s="12">
        <f>IF($B164="","",IFERROR(VLOOKUP($B164,'Packages'!$A:$D,4,FALSE),0)-N($I164))</f>
        <v/>
      </c>
    </row>
    <row r="165">
      <c r="C165" s="9" t="n"/>
      <c r="D165" s="10">
        <f>IF($B165="","",IFERROR(IF(VLOOKUP($B165,'Packages'!$A:$D,2,FALSE)="","",VLOOKUP($B165,'Packages'!$A:$D,2,FALSE)),""))</f>
        <v/>
      </c>
      <c r="E165" s="11">
        <f>IF(OR($B165="",$C165=""),"",$C165+IFERROR(VLOOKUP($B165,'Packages'!$A:$D,3,FALSE),30)-1+N($K165))</f>
        <v/>
      </c>
      <c r="F165" s="10">
        <f>IF(OR($A165="",$C165=""),"",COUNTIFS('Register'!$C:$C,$A165,'Register'!$A:$A,"&gt;="&amp;$C165,'Register'!$A:$A,"&lt;="&amp;$E165))</f>
        <v/>
      </c>
      <c r="G165" s="10">
        <f>IF($A165="","",IF($D165="","—",$D165-$F165))</f>
        <v/>
      </c>
      <c r="H165" s="10">
        <f>IF($A165="","",IF($E165&lt;TODAY(),"Expired",IF(AND($D165&lt;&gt;"",$G165&lt;=0),"Used up",IF(OR(AND($D165&lt;&gt;"",$G165&lt;=1),$E165-TODAY()&lt;=7),"Ending soon",IF($D165="","Unlimited","Active")))))</f>
        <v/>
      </c>
      <c r="I165" s="8" t="n"/>
      <c r="J165" s="12">
        <f>IF($B165="","",IFERROR(VLOOKUP($B165,'Packages'!$A:$D,4,FALSE),0)-N($I165))</f>
        <v/>
      </c>
    </row>
    <row r="166">
      <c r="C166" s="9" t="n"/>
      <c r="D166" s="10">
        <f>IF($B166="","",IFERROR(IF(VLOOKUP($B166,'Packages'!$A:$D,2,FALSE)="","",VLOOKUP($B166,'Packages'!$A:$D,2,FALSE)),""))</f>
        <v/>
      </c>
      <c r="E166" s="11">
        <f>IF(OR($B166="",$C166=""),"",$C166+IFERROR(VLOOKUP($B166,'Packages'!$A:$D,3,FALSE),30)-1+N($K166))</f>
        <v/>
      </c>
      <c r="F166" s="10">
        <f>IF(OR($A166="",$C166=""),"",COUNTIFS('Register'!$C:$C,$A166,'Register'!$A:$A,"&gt;="&amp;$C166,'Register'!$A:$A,"&lt;="&amp;$E166))</f>
        <v/>
      </c>
      <c r="G166" s="10">
        <f>IF($A166="","",IF($D166="","—",$D166-$F166))</f>
        <v/>
      </c>
      <c r="H166" s="10">
        <f>IF($A166="","",IF($E166&lt;TODAY(),"Expired",IF(AND($D166&lt;&gt;"",$G166&lt;=0),"Used up",IF(OR(AND($D166&lt;&gt;"",$G166&lt;=1),$E166-TODAY()&lt;=7),"Ending soon",IF($D166="","Unlimited","Active")))))</f>
        <v/>
      </c>
      <c r="I166" s="8" t="n"/>
      <c r="J166" s="12">
        <f>IF($B166="","",IFERROR(VLOOKUP($B166,'Packages'!$A:$D,4,FALSE),0)-N($I166))</f>
        <v/>
      </c>
    </row>
    <row r="167">
      <c r="C167" s="9" t="n"/>
      <c r="D167" s="10">
        <f>IF($B167="","",IFERROR(IF(VLOOKUP($B167,'Packages'!$A:$D,2,FALSE)="","",VLOOKUP($B167,'Packages'!$A:$D,2,FALSE)),""))</f>
        <v/>
      </c>
      <c r="E167" s="11">
        <f>IF(OR($B167="",$C167=""),"",$C167+IFERROR(VLOOKUP($B167,'Packages'!$A:$D,3,FALSE),30)-1+N($K167))</f>
        <v/>
      </c>
      <c r="F167" s="10">
        <f>IF(OR($A167="",$C167=""),"",COUNTIFS('Register'!$C:$C,$A167,'Register'!$A:$A,"&gt;="&amp;$C167,'Register'!$A:$A,"&lt;="&amp;$E167))</f>
        <v/>
      </c>
      <c r="G167" s="10">
        <f>IF($A167="","",IF($D167="","—",$D167-$F167))</f>
        <v/>
      </c>
      <c r="H167" s="10">
        <f>IF($A167="","",IF($E167&lt;TODAY(),"Expired",IF(AND($D167&lt;&gt;"",$G167&lt;=0),"Used up",IF(OR(AND($D167&lt;&gt;"",$G167&lt;=1),$E167-TODAY()&lt;=7),"Ending soon",IF($D167="","Unlimited","Active")))))</f>
        <v/>
      </c>
      <c r="I167" s="8" t="n"/>
      <c r="J167" s="12">
        <f>IF($B167="","",IFERROR(VLOOKUP($B167,'Packages'!$A:$D,4,FALSE),0)-N($I167))</f>
        <v/>
      </c>
    </row>
    <row r="168">
      <c r="C168" s="9" t="n"/>
      <c r="D168" s="10">
        <f>IF($B168="","",IFERROR(IF(VLOOKUP($B168,'Packages'!$A:$D,2,FALSE)="","",VLOOKUP($B168,'Packages'!$A:$D,2,FALSE)),""))</f>
        <v/>
      </c>
      <c r="E168" s="11">
        <f>IF(OR($B168="",$C168=""),"",$C168+IFERROR(VLOOKUP($B168,'Packages'!$A:$D,3,FALSE),30)-1+N($K168))</f>
        <v/>
      </c>
      <c r="F168" s="10">
        <f>IF(OR($A168="",$C168=""),"",COUNTIFS('Register'!$C:$C,$A168,'Register'!$A:$A,"&gt;="&amp;$C168,'Register'!$A:$A,"&lt;="&amp;$E168))</f>
        <v/>
      </c>
      <c r="G168" s="10">
        <f>IF($A168="","",IF($D168="","—",$D168-$F168))</f>
        <v/>
      </c>
      <c r="H168" s="10">
        <f>IF($A168="","",IF($E168&lt;TODAY(),"Expired",IF(AND($D168&lt;&gt;"",$G168&lt;=0),"Used up",IF(OR(AND($D168&lt;&gt;"",$G168&lt;=1),$E168-TODAY()&lt;=7),"Ending soon",IF($D168="","Unlimited","Active")))))</f>
        <v/>
      </c>
      <c r="I168" s="8" t="n"/>
      <c r="J168" s="12">
        <f>IF($B168="","",IFERROR(VLOOKUP($B168,'Packages'!$A:$D,4,FALSE),0)-N($I168))</f>
        <v/>
      </c>
    </row>
    <row r="169">
      <c r="C169" s="9" t="n"/>
      <c r="D169" s="10">
        <f>IF($B169="","",IFERROR(IF(VLOOKUP($B169,'Packages'!$A:$D,2,FALSE)="","",VLOOKUP($B169,'Packages'!$A:$D,2,FALSE)),""))</f>
        <v/>
      </c>
      <c r="E169" s="11">
        <f>IF(OR($B169="",$C169=""),"",$C169+IFERROR(VLOOKUP($B169,'Packages'!$A:$D,3,FALSE),30)-1+N($K169))</f>
        <v/>
      </c>
      <c r="F169" s="10">
        <f>IF(OR($A169="",$C169=""),"",COUNTIFS('Register'!$C:$C,$A169,'Register'!$A:$A,"&gt;="&amp;$C169,'Register'!$A:$A,"&lt;="&amp;$E169))</f>
        <v/>
      </c>
      <c r="G169" s="10">
        <f>IF($A169="","",IF($D169="","—",$D169-$F169))</f>
        <v/>
      </c>
      <c r="H169" s="10">
        <f>IF($A169="","",IF($E169&lt;TODAY(),"Expired",IF(AND($D169&lt;&gt;"",$G169&lt;=0),"Used up",IF(OR(AND($D169&lt;&gt;"",$G169&lt;=1),$E169-TODAY()&lt;=7),"Ending soon",IF($D169="","Unlimited","Active")))))</f>
        <v/>
      </c>
      <c r="I169" s="8" t="n"/>
      <c r="J169" s="12">
        <f>IF($B169="","",IFERROR(VLOOKUP($B169,'Packages'!$A:$D,4,FALSE),0)-N($I169))</f>
        <v/>
      </c>
    </row>
    <row r="170">
      <c r="C170" s="9" t="n"/>
      <c r="D170" s="10">
        <f>IF($B170="","",IFERROR(IF(VLOOKUP($B170,'Packages'!$A:$D,2,FALSE)="","",VLOOKUP($B170,'Packages'!$A:$D,2,FALSE)),""))</f>
        <v/>
      </c>
      <c r="E170" s="11">
        <f>IF(OR($B170="",$C170=""),"",$C170+IFERROR(VLOOKUP($B170,'Packages'!$A:$D,3,FALSE),30)-1+N($K170))</f>
        <v/>
      </c>
      <c r="F170" s="10">
        <f>IF(OR($A170="",$C170=""),"",COUNTIFS('Register'!$C:$C,$A170,'Register'!$A:$A,"&gt;="&amp;$C170,'Register'!$A:$A,"&lt;="&amp;$E170))</f>
        <v/>
      </c>
      <c r="G170" s="10">
        <f>IF($A170="","",IF($D170="","—",$D170-$F170))</f>
        <v/>
      </c>
      <c r="H170" s="10">
        <f>IF($A170="","",IF($E170&lt;TODAY(),"Expired",IF(AND($D170&lt;&gt;"",$G170&lt;=0),"Used up",IF(OR(AND($D170&lt;&gt;"",$G170&lt;=1),$E170-TODAY()&lt;=7),"Ending soon",IF($D170="","Unlimited","Active")))))</f>
        <v/>
      </c>
      <c r="I170" s="8" t="n"/>
      <c r="J170" s="12">
        <f>IF($B170="","",IFERROR(VLOOKUP($B170,'Packages'!$A:$D,4,FALSE),0)-N($I170))</f>
        <v/>
      </c>
    </row>
    <row r="171">
      <c r="C171" s="9" t="n"/>
      <c r="D171" s="10">
        <f>IF($B171="","",IFERROR(IF(VLOOKUP($B171,'Packages'!$A:$D,2,FALSE)="","",VLOOKUP($B171,'Packages'!$A:$D,2,FALSE)),""))</f>
        <v/>
      </c>
      <c r="E171" s="11">
        <f>IF(OR($B171="",$C171=""),"",$C171+IFERROR(VLOOKUP($B171,'Packages'!$A:$D,3,FALSE),30)-1+N($K171))</f>
        <v/>
      </c>
      <c r="F171" s="10">
        <f>IF(OR($A171="",$C171=""),"",COUNTIFS('Register'!$C:$C,$A171,'Register'!$A:$A,"&gt;="&amp;$C171,'Register'!$A:$A,"&lt;="&amp;$E171))</f>
        <v/>
      </c>
      <c r="G171" s="10">
        <f>IF($A171="","",IF($D171="","—",$D171-$F171))</f>
        <v/>
      </c>
      <c r="H171" s="10">
        <f>IF($A171="","",IF($E171&lt;TODAY(),"Expired",IF(AND($D171&lt;&gt;"",$G171&lt;=0),"Used up",IF(OR(AND($D171&lt;&gt;"",$G171&lt;=1),$E171-TODAY()&lt;=7),"Ending soon",IF($D171="","Unlimited","Active")))))</f>
        <v/>
      </c>
      <c r="I171" s="8" t="n"/>
      <c r="J171" s="12">
        <f>IF($B171="","",IFERROR(VLOOKUP($B171,'Packages'!$A:$D,4,FALSE),0)-N($I171))</f>
        <v/>
      </c>
    </row>
    <row r="172">
      <c r="C172" s="9" t="n"/>
      <c r="D172" s="10">
        <f>IF($B172="","",IFERROR(IF(VLOOKUP($B172,'Packages'!$A:$D,2,FALSE)="","",VLOOKUP($B172,'Packages'!$A:$D,2,FALSE)),""))</f>
        <v/>
      </c>
      <c r="E172" s="11">
        <f>IF(OR($B172="",$C172=""),"",$C172+IFERROR(VLOOKUP($B172,'Packages'!$A:$D,3,FALSE),30)-1+N($K172))</f>
        <v/>
      </c>
      <c r="F172" s="10">
        <f>IF(OR($A172="",$C172=""),"",COUNTIFS('Register'!$C:$C,$A172,'Register'!$A:$A,"&gt;="&amp;$C172,'Register'!$A:$A,"&lt;="&amp;$E172))</f>
        <v/>
      </c>
      <c r="G172" s="10">
        <f>IF($A172="","",IF($D172="","—",$D172-$F172))</f>
        <v/>
      </c>
      <c r="H172" s="10">
        <f>IF($A172="","",IF($E172&lt;TODAY(),"Expired",IF(AND($D172&lt;&gt;"",$G172&lt;=0),"Used up",IF(OR(AND($D172&lt;&gt;"",$G172&lt;=1),$E172-TODAY()&lt;=7),"Ending soon",IF($D172="","Unlimited","Active")))))</f>
        <v/>
      </c>
      <c r="I172" s="8" t="n"/>
      <c r="J172" s="12">
        <f>IF($B172="","",IFERROR(VLOOKUP($B172,'Packages'!$A:$D,4,FALSE),0)-N($I172))</f>
        <v/>
      </c>
    </row>
    <row r="173">
      <c r="C173" s="9" t="n"/>
      <c r="D173" s="10">
        <f>IF($B173="","",IFERROR(IF(VLOOKUP($B173,'Packages'!$A:$D,2,FALSE)="","",VLOOKUP($B173,'Packages'!$A:$D,2,FALSE)),""))</f>
        <v/>
      </c>
      <c r="E173" s="11">
        <f>IF(OR($B173="",$C173=""),"",$C173+IFERROR(VLOOKUP($B173,'Packages'!$A:$D,3,FALSE),30)-1+N($K173))</f>
        <v/>
      </c>
      <c r="F173" s="10">
        <f>IF(OR($A173="",$C173=""),"",COUNTIFS('Register'!$C:$C,$A173,'Register'!$A:$A,"&gt;="&amp;$C173,'Register'!$A:$A,"&lt;="&amp;$E173))</f>
        <v/>
      </c>
      <c r="G173" s="10">
        <f>IF($A173="","",IF($D173="","—",$D173-$F173))</f>
        <v/>
      </c>
      <c r="H173" s="10">
        <f>IF($A173="","",IF($E173&lt;TODAY(),"Expired",IF(AND($D173&lt;&gt;"",$G173&lt;=0),"Used up",IF(OR(AND($D173&lt;&gt;"",$G173&lt;=1),$E173-TODAY()&lt;=7),"Ending soon",IF($D173="","Unlimited","Active")))))</f>
        <v/>
      </c>
      <c r="I173" s="8" t="n"/>
      <c r="J173" s="12">
        <f>IF($B173="","",IFERROR(VLOOKUP($B173,'Packages'!$A:$D,4,FALSE),0)-N($I173))</f>
        <v/>
      </c>
    </row>
    <row r="174">
      <c r="C174" s="9" t="n"/>
      <c r="D174" s="10">
        <f>IF($B174="","",IFERROR(IF(VLOOKUP($B174,'Packages'!$A:$D,2,FALSE)="","",VLOOKUP($B174,'Packages'!$A:$D,2,FALSE)),""))</f>
        <v/>
      </c>
      <c r="E174" s="11">
        <f>IF(OR($B174="",$C174=""),"",$C174+IFERROR(VLOOKUP($B174,'Packages'!$A:$D,3,FALSE),30)-1+N($K174))</f>
        <v/>
      </c>
      <c r="F174" s="10">
        <f>IF(OR($A174="",$C174=""),"",COUNTIFS('Register'!$C:$C,$A174,'Register'!$A:$A,"&gt;="&amp;$C174,'Register'!$A:$A,"&lt;="&amp;$E174))</f>
        <v/>
      </c>
      <c r="G174" s="10">
        <f>IF($A174="","",IF($D174="","—",$D174-$F174))</f>
        <v/>
      </c>
      <c r="H174" s="10">
        <f>IF($A174="","",IF($E174&lt;TODAY(),"Expired",IF(AND($D174&lt;&gt;"",$G174&lt;=0),"Used up",IF(OR(AND($D174&lt;&gt;"",$G174&lt;=1),$E174-TODAY()&lt;=7),"Ending soon",IF($D174="","Unlimited","Active")))))</f>
        <v/>
      </c>
      <c r="I174" s="8" t="n"/>
      <c r="J174" s="12">
        <f>IF($B174="","",IFERROR(VLOOKUP($B174,'Packages'!$A:$D,4,FALSE),0)-N($I174))</f>
        <v/>
      </c>
    </row>
    <row r="175">
      <c r="C175" s="9" t="n"/>
      <c r="D175" s="10">
        <f>IF($B175="","",IFERROR(IF(VLOOKUP($B175,'Packages'!$A:$D,2,FALSE)="","",VLOOKUP($B175,'Packages'!$A:$D,2,FALSE)),""))</f>
        <v/>
      </c>
      <c r="E175" s="11">
        <f>IF(OR($B175="",$C175=""),"",$C175+IFERROR(VLOOKUP($B175,'Packages'!$A:$D,3,FALSE),30)-1+N($K175))</f>
        <v/>
      </c>
      <c r="F175" s="10">
        <f>IF(OR($A175="",$C175=""),"",COUNTIFS('Register'!$C:$C,$A175,'Register'!$A:$A,"&gt;="&amp;$C175,'Register'!$A:$A,"&lt;="&amp;$E175))</f>
        <v/>
      </c>
      <c r="G175" s="10">
        <f>IF($A175="","",IF($D175="","—",$D175-$F175))</f>
        <v/>
      </c>
      <c r="H175" s="10">
        <f>IF($A175="","",IF($E175&lt;TODAY(),"Expired",IF(AND($D175&lt;&gt;"",$G175&lt;=0),"Used up",IF(OR(AND($D175&lt;&gt;"",$G175&lt;=1),$E175-TODAY()&lt;=7),"Ending soon",IF($D175="","Unlimited","Active")))))</f>
        <v/>
      </c>
      <c r="I175" s="8" t="n"/>
      <c r="J175" s="12">
        <f>IF($B175="","",IFERROR(VLOOKUP($B175,'Packages'!$A:$D,4,FALSE),0)-N($I175))</f>
        <v/>
      </c>
    </row>
    <row r="176">
      <c r="C176" s="9" t="n"/>
      <c r="D176" s="10">
        <f>IF($B176="","",IFERROR(IF(VLOOKUP($B176,'Packages'!$A:$D,2,FALSE)="","",VLOOKUP($B176,'Packages'!$A:$D,2,FALSE)),""))</f>
        <v/>
      </c>
      <c r="E176" s="11">
        <f>IF(OR($B176="",$C176=""),"",$C176+IFERROR(VLOOKUP($B176,'Packages'!$A:$D,3,FALSE),30)-1+N($K176))</f>
        <v/>
      </c>
      <c r="F176" s="10">
        <f>IF(OR($A176="",$C176=""),"",COUNTIFS('Register'!$C:$C,$A176,'Register'!$A:$A,"&gt;="&amp;$C176,'Register'!$A:$A,"&lt;="&amp;$E176))</f>
        <v/>
      </c>
      <c r="G176" s="10">
        <f>IF($A176="","",IF($D176="","—",$D176-$F176))</f>
        <v/>
      </c>
      <c r="H176" s="10">
        <f>IF($A176="","",IF($E176&lt;TODAY(),"Expired",IF(AND($D176&lt;&gt;"",$G176&lt;=0),"Used up",IF(OR(AND($D176&lt;&gt;"",$G176&lt;=1),$E176-TODAY()&lt;=7),"Ending soon",IF($D176="","Unlimited","Active")))))</f>
        <v/>
      </c>
      <c r="I176" s="8" t="n"/>
      <c r="J176" s="12">
        <f>IF($B176="","",IFERROR(VLOOKUP($B176,'Packages'!$A:$D,4,FALSE),0)-N($I176))</f>
        <v/>
      </c>
    </row>
    <row r="177">
      <c r="C177" s="9" t="n"/>
      <c r="D177" s="10">
        <f>IF($B177="","",IFERROR(IF(VLOOKUP($B177,'Packages'!$A:$D,2,FALSE)="","",VLOOKUP($B177,'Packages'!$A:$D,2,FALSE)),""))</f>
        <v/>
      </c>
      <c r="E177" s="11">
        <f>IF(OR($B177="",$C177=""),"",$C177+IFERROR(VLOOKUP($B177,'Packages'!$A:$D,3,FALSE),30)-1+N($K177))</f>
        <v/>
      </c>
      <c r="F177" s="10">
        <f>IF(OR($A177="",$C177=""),"",COUNTIFS('Register'!$C:$C,$A177,'Register'!$A:$A,"&gt;="&amp;$C177,'Register'!$A:$A,"&lt;="&amp;$E177))</f>
        <v/>
      </c>
      <c r="G177" s="10">
        <f>IF($A177="","",IF($D177="","—",$D177-$F177))</f>
        <v/>
      </c>
      <c r="H177" s="10">
        <f>IF($A177="","",IF($E177&lt;TODAY(),"Expired",IF(AND($D177&lt;&gt;"",$G177&lt;=0),"Used up",IF(OR(AND($D177&lt;&gt;"",$G177&lt;=1),$E177-TODAY()&lt;=7),"Ending soon",IF($D177="","Unlimited","Active")))))</f>
        <v/>
      </c>
      <c r="I177" s="8" t="n"/>
      <c r="J177" s="12">
        <f>IF($B177="","",IFERROR(VLOOKUP($B177,'Packages'!$A:$D,4,FALSE),0)-N($I177))</f>
        <v/>
      </c>
    </row>
    <row r="178">
      <c r="C178" s="9" t="n"/>
      <c r="D178" s="10">
        <f>IF($B178="","",IFERROR(IF(VLOOKUP($B178,'Packages'!$A:$D,2,FALSE)="","",VLOOKUP($B178,'Packages'!$A:$D,2,FALSE)),""))</f>
        <v/>
      </c>
      <c r="E178" s="11">
        <f>IF(OR($B178="",$C178=""),"",$C178+IFERROR(VLOOKUP($B178,'Packages'!$A:$D,3,FALSE),30)-1+N($K178))</f>
        <v/>
      </c>
      <c r="F178" s="10">
        <f>IF(OR($A178="",$C178=""),"",COUNTIFS('Register'!$C:$C,$A178,'Register'!$A:$A,"&gt;="&amp;$C178,'Register'!$A:$A,"&lt;="&amp;$E178))</f>
        <v/>
      </c>
      <c r="G178" s="10">
        <f>IF($A178="","",IF($D178="","—",$D178-$F178))</f>
        <v/>
      </c>
      <c r="H178" s="10">
        <f>IF($A178="","",IF($E178&lt;TODAY(),"Expired",IF(AND($D178&lt;&gt;"",$G178&lt;=0),"Used up",IF(OR(AND($D178&lt;&gt;"",$G178&lt;=1),$E178-TODAY()&lt;=7),"Ending soon",IF($D178="","Unlimited","Active")))))</f>
        <v/>
      </c>
      <c r="I178" s="8" t="n"/>
      <c r="J178" s="12">
        <f>IF($B178="","",IFERROR(VLOOKUP($B178,'Packages'!$A:$D,4,FALSE),0)-N($I178))</f>
        <v/>
      </c>
    </row>
    <row r="179">
      <c r="C179" s="9" t="n"/>
      <c r="D179" s="10">
        <f>IF($B179="","",IFERROR(IF(VLOOKUP($B179,'Packages'!$A:$D,2,FALSE)="","",VLOOKUP($B179,'Packages'!$A:$D,2,FALSE)),""))</f>
        <v/>
      </c>
      <c r="E179" s="11">
        <f>IF(OR($B179="",$C179=""),"",$C179+IFERROR(VLOOKUP($B179,'Packages'!$A:$D,3,FALSE),30)-1+N($K179))</f>
        <v/>
      </c>
      <c r="F179" s="10">
        <f>IF(OR($A179="",$C179=""),"",COUNTIFS('Register'!$C:$C,$A179,'Register'!$A:$A,"&gt;="&amp;$C179,'Register'!$A:$A,"&lt;="&amp;$E179))</f>
        <v/>
      </c>
      <c r="G179" s="10">
        <f>IF($A179="","",IF($D179="","—",$D179-$F179))</f>
        <v/>
      </c>
      <c r="H179" s="10">
        <f>IF($A179="","",IF($E179&lt;TODAY(),"Expired",IF(AND($D179&lt;&gt;"",$G179&lt;=0),"Used up",IF(OR(AND($D179&lt;&gt;"",$G179&lt;=1),$E179-TODAY()&lt;=7),"Ending soon",IF($D179="","Unlimited","Active")))))</f>
        <v/>
      </c>
      <c r="I179" s="8" t="n"/>
      <c r="J179" s="12">
        <f>IF($B179="","",IFERROR(VLOOKUP($B179,'Packages'!$A:$D,4,FALSE),0)-N($I179))</f>
        <v/>
      </c>
    </row>
    <row r="180">
      <c r="C180" s="9" t="n"/>
      <c r="D180" s="10">
        <f>IF($B180="","",IFERROR(IF(VLOOKUP($B180,'Packages'!$A:$D,2,FALSE)="","",VLOOKUP($B180,'Packages'!$A:$D,2,FALSE)),""))</f>
        <v/>
      </c>
      <c r="E180" s="11">
        <f>IF(OR($B180="",$C180=""),"",$C180+IFERROR(VLOOKUP($B180,'Packages'!$A:$D,3,FALSE),30)-1+N($K180))</f>
        <v/>
      </c>
      <c r="F180" s="10">
        <f>IF(OR($A180="",$C180=""),"",COUNTIFS('Register'!$C:$C,$A180,'Register'!$A:$A,"&gt;="&amp;$C180,'Register'!$A:$A,"&lt;="&amp;$E180))</f>
        <v/>
      </c>
      <c r="G180" s="10">
        <f>IF($A180="","",IF($D180="","—",$D180-$F180))</f>
        <v/>
      </c>
      <c r="H180" s="10">
        <f>IF($A180="","",IF($E180&lt;TODAY(),"Expired",IF(AND($D180&lt;&gt;"",$G180&lt;=0),"Used up",IF(OR(AND($D180&lt;&gt;"",$G180&lt;=1),$E180-TODAY()&lt;=7),"Ending soon",IF($D180="","Unlimited","Active")))))</f>
        <v/>
      </c>
      <c r="I180" s="8" t="n"/>
      <c r="J180" s="12">
        <f>IF($B180="","",IFERROR(VLOOKUP($B180,'Packages'!$A:$D,4,FALSE),0)-N($I180))</f>
        <v/>
      </c>
    </row>
    <row r="181">
      <c r="C181" s="9" t="n"/>
      <c r="D181" s="10">
        <f>IF($B181="","",IFERROR(IF(VLOOKUP($B181,'Packages'!$A:$D,2,FALSE)="","",VLOOKUP($B181,'Packages'!$A:$D,2,FALSE)),""))</f>
        <v/>
      </c>
      <c r="E181" s="11">
        <f>IF(OR($B181="",$C181=""),"",$C181+IFERROR(VLOOKUP($B181,'Packages'!$A:$D,3,FALSE),30)-1+N($K181))</f>
        <v/>
      </c>
      <c r="F181" s="10">
        <f>IF(OR($A181="",$C181=""),"",COUNTIFS('Register'!$C:$C,$A181,'Register'!$A:$A,"&gt;="&amp;$C181,'Register'!$A:$A,"&lt;="&amp;$E181))</f>
        <v/>
      </c>
      <c r="G181" s="10">
        <f>IF($A181="","",IF($D181="","—",$D181-$F181))</f>
        <v/>
      </c>
      <c r="H181" s="10">
        <f>IF($A181="","",IF($E181&lt;TODAY(),"Expired",IF(AND($D181&lt;&gt;"",$G181&lt;=0),"Used up",IF(OR(AND($D181&lt;&gt;"",$G181&lt;=1),$E181-TODAY()&lt;=7),"Ending soon",IF($D181="","Unlimited","Active")))))</f>
        <v/>
      </c>
      <c r="I181" s="8" t="n"/>
      <c r="J181" s="12">
        <f>IF($B181="","",IFERROR(VLOOKUP($B181,'Packages'!$A:$D,4,FALSE),0)-N($I181))</f>
        <v/>
      </c>
    </row>
    <row r="182">
      <c r="C182" s="9" t="n"/>
      <c r="D182" s="10">
        <f>IF($B182="","",IFERROR(IF(VLOOKUP($B182,'Packages'!$A:$D,2,FALSE)="","",VLOOKUP($B182,'Packages'!$A:$D,2,FALSE)),""))</f>
        <v/>
      </c>
      <c r="E182" s="11">
        <f>IF(OR($B182="",$C182=""),"",$C182+IFERROR(VLOOKUP($B182,'Packages'!$A:$D,3,FALSE),30)-1+N($K182))</f>
        <v/>
      </c>
      <c r="F182" s="10">
        <f>IF(OR($A182="",$C182=""),"",COUNTIFS('Register'!$C:$C,$A182,'Register'!$A:$A,"&gt;="&amp;$C182,'Register'!$A:$A,"&lt;="&amp;$E182))</f>
        <v/>
      </c>
      <c r="G182" s="10">
        <f>IF($A182="","",IF($D182="","—",$D182-$F182))</f>
        <v/>
      </c>
      <c r="H182" s="10">
        <f>IF($A182="","",IF($E182&lt;TODAY(),"Expired",IF(AND($D182&lt;&gt;"",$G182&lt;=0),"Used up",IF(OR(AND($D182&lt;&gt;"",$G182&lt;=1),$E182-TODAY()&lt;=7),"Ending soon",IF($D182="","Unlimited","Active")))))</f>
        <v/>
      </c>
      <c r="I182" s="8" t="n"/>
      <c r="J182" s="12">
        <f>IF($B182="","",IFERROR(VLOOKUP($B182,'Packages'!$A:$D,4,FALSE),0)-N($I182))</f>
        <v/>
      </c>
    </row>
    <row r="183">
      <c r="C183" s="9" t="n"/>
      <c r="D183" s="10">
        <f>IF($B183="","",IFERROR(IF(VLOOKUP($B183,'Packages'!$A:$D,2,FALSE)="","",VLOOKUP($B183,'Packages'!$A:$D,2,FALSE)),""))</f>
        <v/>
      </c>
      <c r="E183" s="11">
        <f>IF(OR($B183="",$C183=""),"",$C183+IFERROR(VLOOKUP($B183,'Packages'!$A:$D,3,FALSE),30)-1+N($K183))</f>
        <v/>
      </c>
      <c r="F183" s="10">
        <f>IF(OR($A183="",$C183=""),"",COUNTIFS('Register'!$C:$C,$A183,'Register'!$A:$A,"&gt;="&amp;$C183,'Register'!$A:$A,"&lt;="&amp;$E183))</f>
        <v/>
      </c>
      <c r="G183" s="10">
        <f>IF($A183="","",IF($D183="","—",$D183-$F183))</f>
        <v/>
      </c>
      <c r="H183" s="10">
        <f>IF($A183="","",IF($E183&lt;TODAY(),"Expired",IF(AND($D183&lt;&gt;"",$G183&lt;=0),"Used up",IF(OR(AND($D183&lt;&gt;"",$G183&lt;=1),$E183-TODAY()&lt;=7),"Ending soon",IF($D183="","Unlimited","Active")))))</f>
        <v/>
      </c>
      <c r="I183" s="8" t="n"/>
      <c r="J183" s="12">
        <f>IF($B183="","",IFERROR(VLOOKUP($B183,'Packages'!$A:$D,4,FALSE),0)-N($I183))</f>
        <v/>
      </c>
    </row>
    <row r="184">
      <c r="C184" s="9" t="n"/>
      <c r="D184" s="10">
        <f>IF($B184="","",IFERROR(IF(VLOOKUP($B184,'Packages'!$A:$D,2,FALSE)="","",VLOOKUP($B184,'Packages'!$A:$D,2,FALSE)),""))</f>
        <v/>
      </c>
      <c r="E184" s="11">
        <f>IF(OR($B184="",$C184=""),"",$C184+IFERROR(VLOOKUP($B184,'Packages'!$A:$D,3,FALSE),30)-1+N($K184))</f>
        <v/>
      </c>
      <c r="F184" s="10">
        <f>IF(OR($A184="",$C184=""),"",COUNTIFS('Register'!$C:$C,$A184,'Register'!$A:$A,"&gt;="&amp;$C184,'Register'!$A:$A,"&lt;="&amp;$E184))</f>
        <v/>
      </c>
      <c r="G184" s="10">
        <f>IF($A184="","",IF($D184="","—",$D184-$F184))</f>
        <v/>
      </c>
      <c r="H184" s="10">
        <f>IF($A184="","",IF($E184&lt;TODAY(),"Expired",IF(AND($D184&lt;&gt;"",$G184&lt;=0),"Used up",IF(OR(AND($D184&lt;&gt;"",$G184&lt;=1),$E184-TODAY()&lt;=7),"Ending soon",IF($D184="","Unlimited","Active")))))</f>
        <v/>
      </c>
      <c r="I184" s="8" t="n"/>
      <c r="J184" s="12">
        <f>IF($B184="","",IFERROR(VLOOKUP($B184,'Packages'!$A:$D,4,FALSE),0)-N($I184))</f>
        <v/>
      </c>
    </row>
    <row r="185">
      <c r="C185" s="9" t="n"/>
      <c r="D185" s="10">
        <f>IF($B185="","",IFERROR(IF(VLOOKUP($B185,'Packages'!$A:$D,2,FALSE)="","",VLOOKUP($B185,'Packages'!$A:$D,2,FALSE)),""))</f>
        <v/>
      </c>
      <c r="E185" s="11">
        <f>IF(OR($B185="",$C185=""),"",$C185+IFERROR(VLOOKUP($B185,'Packages'!$A:$D,3,FALSE),30)-1+N($K185))</f>
        <v/>
      </c>
      <c r="F185" s="10">
        <f>IF(OR($A185="",$C185=""),"",COUNTIFS('Register'!$C:$C,$A185,'Register'!$A:$A,"&gt;="&amp;$C185,'Register'!$A:$A,"&lt;="&amp;$E185))</f>
        <v/>
      </c>
      <c r="G185" s="10">
        <f>IF($A185="","",IF($D185="","—",$D185-$F185))</f>
        <v/>
      </c>
      <c r="H185" s="10">
        <f>IF($A185="","",IF($E185&lt;TODAY(),"Expired",IF(AND($D185&lt;&gt;"",$G185&lt;=0),"Used up",IF(OR(AND($D185&lt;&gt;"",$G185&lt;=1),$E185-TODAY()&lt;=7),"Ending soon",IF($D185="","Unlimited","Active")))))</f>
        <v/>
      </c>
      <c r="I185" s="8" t="n"/>
      <c r="J185" s="12">
        <f>IF($B185="","",IFERROR(VLOOKUP($B185,'Packages'!$A:$D,4,FALSE),0)-N($I185))</f>
        <v/>
      </c>
    </row>
    <row r="186">
      <c r="C186" s="9" t="n"/>
      <c r="D186" s="10">
        <f>IF($B186="","",IFERROR(IF(VLOOKUP($B186,'Packages'!$A:$D,2,FALSE)="","",VLOOKUP($B186,'Packages'!$A:$D,2,FALSE)),""))</f>
        <v/>
      </c>
      <c r="E186" s="11">
        <f>IF(OR($B186="",$C186=""),"",$C186+IFERROR(VLOOKUP($B186,'Packages'!$A:$D,3,FALSE),30)-1+N($K186))</f>
        <v/>
      </c>
      <c r="F186" s="10">
        <f>IF(OR($A186="",$C186=""),"",COUNTIFS('Register'!$C:$C,$A186,'Register'!$A:$A,"&gt;="&amp;$C186,'Register'!$A:$A,"&lt;="&amp;$E186))</f>
        <v/>
      </c>
      <c r="G186" s="10">
        <f>IF($A186="","",IF($D186="","—",$D186-$F186))</f>
        <v/>
      </c>
      <c r="H186" s="10">
        <f>IF($A186="","",IF($E186&lt;TODAY(),"Expired",IF(AND($D186&lt;&gt;"",$G186&lt;=0),"Used up",IF(OR(AND($D186&lt;&gt;"",$G186&lt;=1),$E186-TODAY()&lt;=7),"Ending soon",IF($D186="","Unlimited","Active")))))</f>
        <v/>
      </c>
      <c r="I186" s="8" t="n"/>
      <c r="J186" s="12">
        <f>IF($B186="","",IFERROR(VLOOKUP($B186,'Packages'!$A:$D,4,FALSE),0)-N($I186))</f>
        <v/>
      </c>
    </row>
    <row r="187">
      <c r="C187" s="9" t="n"/>
      <c r="D187" s="10">
        <f>IF($B187="","",IFERROR(IF(VLOOKUP($B187,'Packages'!$A:$D,2,FALSE)="","",VLOOKUP($B187,'Packages'!$A:$D,2,FALSE)),""))</f>
        <v/>
      </c>
      <c r="E187" s="11">
        <f>IF(OR($B187="",$C187=""),"",$C187+IFERROR(VLOOKUP($B187,'Packages'!$A:$D,3,FALSE),30)-1+N($K187))</f>
        <v/>
      </c>
      <c r="F187" s="10">
        <f>IF(OR($A187="",$C187=""),"",COUNTIFS('Register'!$C:$C,$A187,'Register'!$A:$A,"&gt;="&amp;$C187,'Register'!$A:$A,"&lt;="&amp;$E187))</f>
        <v/>
      </c>
      <c r="G187" s="10">
        <f>IF($A187="","",IF($D187="","—",$D187-$F187))</f>
        <v/>
      </c>
      <c r="H187" s="10">
        <f>IF($A187="","",IF($E187&lt;TODAY(),"Expired",IF(AND($D187&lt;&gt;"",$G187&lt;=0),"Used up",IF(OR(AND($D187&lt;&gt;"",$G187&lt;=1),$E187-TODAY()&lt;=7),"Ending soon",IF($D187="","Unlimited","Active")))))</f>
        <v/>
      </c>
      <c r="I187" s="8" t="n"/>
      <c r="J187" s="12">
        <f>IF($B187="","",IFERROR(VLOOKUP($B187,'Packages'!$A:$D,4,FALSE),0)-N($I187))</f>
        <v/>
      </c>
    </row>
    <row r="188">
      <c r="C188" s="9" t="n"/>
      <c r="D188" s="10">
        <f>IF($B188="","",IFERROR(IF(VLOOKUP($B188,'Packages'!$A:$D,2,FALSE)="","",VLOOKUP($B188,'Packages'!$A:$D,2,FALSE)),""))</f>
        <v/>
      </c>
      <c r="E188" s="11">
        <f>IF(OR($B188="",$C188=""),"",$C188+IFERROR(VLOOKUP($B188,'Packages'!$A:$D,3,FALSE),30)-1+N($K188))</f>
        <v/>
      </c>
      <c r="F188" s="10">
        <f>IF(OR($A188="",$C188=""),"",COUNTIFS('Register'!$C:$C,$A188,'Register'!$A:$A,"&gt;="&amp;$C188,'Register'!$A:$A,"&lt;="&amp;$E188))</f>
        <v/>
      </c>
      <c r="G188" s="10">
        <f>IF($A188="","",IF($D188="","—",$D188-$F188))</f>
        <v/>
      </c>
      <c r="H188" s="10">
        <f>IF($A188="","",IF($E188&lt;TODAY(),"Expired",IF(AND($D188&lt;&gt;"",$G188&lt;=0),"Used up",IF(OR(AND($D188&lt;&gt;"",$G188&lt;=1),$E188-TODAY()&lt;=7),"Ending soon",IF($D188="","Unlimited","Active")))))</f>
        <v/>
      </c>
      <c r="I188" s="8" t="n"/>
      <c r="J188" s="12">
        <f>IF($B188="","",IFERROR(VLOOKUP($B188,'Packages'!$A:$D,4,FALSE),0)-N($I188))</f>
        <v/>
      </c>
    </row>
    <row r="189">
      <c r="C189" s="9" t="n"/>
      <c r="D189" s="10">
        <f>IF($B189="","",IFERROR(IF(VLOOKUP($B189,'Packages'!$A:$D,2,FALSE)="","",VLOOKUP($B189,'Packages'!$A:$D,2,FALSE)),""))</f>
        <v/>
      </c>
      <c r="E189" s="11">
        <f>IF(OR($B189="",$C189=""),"",$C189+IFERROR(VLOOKUP($B189,'Packages'!$A:$D,3,FALSE),30)-1+N($K189))</f>
        <v/>
      </c>
      <c r="F189" s="10">
        <f>IF(OR($A189="",$C189=""),"",COUNTIFS('Register'!$C:$C,$A189,'Register'!$A:$A,"&gt;="&amp;$C189,'Register'!$A:$A,"&lt;="&amp;$E189))</f>
        <v/>
      </c>
      <c r="G189" s="10">
        <f>IF($A189="","",IF($D189="","—",$D189-$F189))</f>
        <v/>
      </c>
      <c r="H189" s="10">
        <f>IF($A189="","",IF($E189&lt;TODAY(),"Expired",IF(AND($D189&lt;&gt;"",$G189&lt;=0),"Used up",IF(OR(AND($D189&lt;&gt;"",$G189&lt;=1),$E189-TODAY()&lt;=7),"Ending soon",IF($D189="","Unlimited","Active")))))</f>
        <v/>
      </c>
      <c r="I189" s="8" t="n"/>
      <c r="J189" s="12">
        <f>IF($B189="","",IFERROR(VLOOKUP($B189,'Packages'!$A:$D,4,FALSE),0)-N($I189))</f>
        <v/>
      </c>
    </row>
    <row r="190">
      <c r="C190" s="9" t="n"/>
      <c r="D190" s="10">
        <f>IF($B190="","",IFERROR(IF(VLOOKUP($B190,'Packages'!$A:$D,2,FALSE)="","",VLOOKUP($B190,'Packages'!$A:$D,2,FALSE)),""))</f>
        <v/>
      </c>
      <c r="E190" s="11">
        <f>IF(OR($B190="",$C190=""),"",$C190+IFERROR(VLOOKUP($B190,'Packages'!$A:$D,3,FALSE),30)-1+N($K190))</f>
        <v/>
      </c>
      <c r="F190" s="10">
        <f>IF(OR($A190="",$C190=""),"",COUNTIFS('Register'!$C:$C,$A190,'Register'!$A:$A,"&gt;="&amp;$C190,'Register'!$A:$A,"&lt;="&amp;$E190))</f>
        <v/>
      </c>
      <c r="G190" s="10">
        <f>IF($A190="","",IF($D190="","—",$D190-$F190))</f>
        <v/>
      </c>
      <c r="H190" s="10">
        <f>IF($A190="","",IF($E190&lt;TODAY(),"Expired",IF(AND($D190&lt;&gt;"",$G190&lt;=0),"Used up",IF(OR(AND($D190&lt;&gt;"",$G190&lt;=1),$E190-TODAY()&lt;=7),"Ending soon",IF($D190="","Unlimited","Active")))))</f>
        <v/>
      </c>
      <c r="I190" s="8" t="n"/>
      <c r="J190" s="12">
        <f>IF($B190="","",IFERROR(VLOOKUP($B190,'Packages'!$A:$D,4,FALSE),0)-N($I190))</f>
        <v/>
      </c>
    </row>
    <row r="191">
      <c r="C191" s="9" t="n"/>
      <c r="D191" s="10">
        <f>IF($B191="","",IFERROR(IF(VLOOKUP($B191,'Packages'!$A:$D,2,FALSE)="","",VLOOKUP($B191,'Packages'!$A:$D,2,FALSE)),""))</f>
        <v/>
      </c>
      <c r="E191" s="11">
        <f>IF(OR($B191="",$C191=""),"",$C191+IFERROR(VLOOKUP($B191,'Packages'!$A:$D,3,FALSE),30)-1+N($K191))</f>
        <v/>
      </c>
      <c r="F191" s="10">
        <f>IF(OR($A191="",$C191=""),"",COUNTIFS('Register'!$C:$C,$A191,'Register'!$A:$A,"&gt;="&amp;$C191,'Register'!$A:$A,"&lt;="&amp;$E191))</f>
        <v/>
      </c>
      <c r="G191" s="10">
        <f>IF($A191="","",IF($D191="","—",$D191-$F191))</f>
        <v/>
      </c>
      <c r="H191" s="10">
        <f>IF($A191="","",IF($E191&lt;TODAY(),"Expired",IF(AND($D191&lt;&gt;"",$G191&lt;=0),"Used up",IF(OR(AND($D191&lt;&gt;"",$G191&lt;=1),$E191-TODAY()&lt;=7),"Ending soon",IF($D191="","Unlimited","Active")))))</f>
        <v/>
      </c>
      <c r="I191" s="8" t="n"/>
      <c r="J191" s="12">
        <f>IF($B191="","",IFERROR(VLOOKUP($B191,'Packages'!$A:$D,4,FALSE),0)-N($I191))</f>
        <v/>
      </c>
    </row>
    <row r="192">
      <c r="C192" s="9" t="n"/>
      <c r="D192" s="10">
        <f>IF($B192="","",IFERROR(IF(VLOOKUP($B192,'Packages'!$A:$D,2,FALSE)="","",VLOOKUP($B192,'Packages'!$A:$D,2,FALSE)),""))</f>
        <v/>
      </c>
      <c r="E192" s="11">
        <f>IF(OR($B192="",$C192=""),"",$C192+IFERROR(VLOOKUP($B192,'Packages'!$A:$D,3,FALSE),30)-1+N($K192))</f>
        <v/>
      </c>
      <c r="F192" s="10">
        <f>IF(OR($A192="",$C192=""),"",COUNTIFS('Register'!$C:$C,$A192,'Register'!$A:$A,"&gt;="&amp;$C192,'Register'!$A:$A,"&lt;="&amp;$E192))</f>
        <v/>
      </c>
      <c r="G192" s="10">
        <f>IF($A192="","",IF($D192="","—",$D192-$F192))</f>
        <v/>
      </c>
      <c r="H192" s="10">
        <f>IF($A192="","",IF($E192&lt;TODAY(),"Expired",IF(AND($D192&lt;&gt;"",$G192&lt;=0),"Used up",IF(OR(AND($D192&lt;&gt;"",$G192&lt;=1),$E192-TODAY()&lt;=7),"Ending soon",IF($D192="","Unlimited","Active")))))</f>
        <v/>
      </c>
      <c r="I192" s="8" t="n"/>
      <c r="J192" s="12">
        <f>IF($B192="","",IFERROR(VLOOKUP($B192,'Packages'!$A:$D,4,FALSE),0)-N($I192))</f>
        <v/>
      </c>
    </row>
    <row r="193">
      <c r="C193" s="9" t="n"/>
      <c r="D193" s="10">
        <f>IF($B193="","",IFERROR(IF(VLOOKUP($B193,'Packages'!$A:$D,2,FALSE)="","",VLOOKUP($B193,'Packages'!$A:$D,2,FALSE)),""))</f>
        <v/>
      </c>
      <c r="E193" s="11">
        <f>IF(OR($B193="",$C193=""),"",$C193+IFERROR(VLOOKUP($B193,'Packages'!$A:$D,3,FALSE),30)-1+N($K193))</f>
        <v/>
      </c>
      <c r="F193" s="10">
        <f>IF(OR($A193="",$C193=""),"",COUNTIFS('Register'!$C:$C,$A193,'Register'!$A:$A,"&gt;="&amp;$C193,'Register'!$A:$A,"&lt;="&amp;$E193))</f>
        <v/>
      </c>
      <c r="G193" s="10">
        <f>IF($A193="","",IF($D193="","—",$D193-$F193))</f>
        <v/>
      </c>
      <c r="H193" s="10">
        <f>IF($A193="","",IF($E193&lt;TODAY(),"Expired",IF(AND($D193&lt;&gt;"",$G193&lt;=0),"Used up",IF(OR(AND($D193&lt;&gt;"",$G193&lt;=1),$E193-TODAY()&lt;=7),"Ending soon",IF($D193="","Unlimited","Active")))))</f>
        <v/>
      </c>
      <c r="I193" s="8" t="n"/>
      <c r="J193" s="12">
        <f>IF($B193="","",IFERROR(VLOOKUP($B193,'Packages'!$A:$D,4,FALSE),0)-N($I193))</f>
        <v/>
      </c>
    </row>
    <row r="194">
      <c r="C194" s="9" t="n"/>
      <c r="D194" s="10">
        <f>IF($B194="","",IFERROR(IF(VLOOKUP($B194,'Packages'!$A:$D,2,FALSE)="","",VLOOKUP($B194,'Packages'!$A:$D,2,FALSE)),""))</f>
        <v/>
      </c>
      <c r="E194" s="11">
        <f>IF(OR($B194="",$C194=""),"",$C194+IFERROR(VLOOKUP($B194,'Packages'!$A:$D,3,FALSE),30)-1+N($K194))</f>
        <v/>
      </c>
      <c r="F194" s="10">
        <f>IF(OR($A194="",$C194=""),"",COUNTIFS('Register'!$C:$C,$A194,'Register'!$A:$A,"&gt;="&amp;$C194,'Register'!$A:$A,"&lt;="&amp;$E194))</f>
        <v/>
      </c>
      <c r="G194" s="10">
        <f>IF($A194="","",IF($D194="","—",$D194-$F194))</f>
        <v/>
      </c>
      <c r="H194" s="10">
        <f>IF($A194="","",IF($E194&lt;TODAY(),"Expired",IF(AND($D194&lt;&gt;"",$G194&lt;=0),"Used up",IF(OR(AND($D194&lt;&gt;"",$G194&lt;=1),$E194-TODAY()&lt;=7),"Ending soon",IF($D194="","Unlimited","Active")))))</f>
        <v/>
      </c>
      <c r="I194" s="8" t="n"/>
      <c r="J194" s="12">
        <f>IF($B194="","",IFERROR(VLOOKUP($B194,'Packages'!$A:$D,4,FALSE),0)-N($I194))</f>
        <v/>
      </c>
    </row>
    <row r="195">
      <c r="C195" s="9" t="n"/>
      <c r="D195" s="10">
        <f>IF($B195="","",IFERROR(IF(VLOOKUP($B195,'Packages'!$A:$D,2,FALSE)="","",VLOOKUP($B195,'Packages'!$A:$D,2,FALSE)),""))</f>
        <v/>
      </c>
      <c r="E195" s="11">
        <f>IF(OR($B195="",$C195=""),"",$C195+IFERROR(VLOOKUP($B195,'Packages'!$A:$D,3,FALSE),30)-1+N($K195))</f>
        <v/>
      </c>
      <c r="F195" s="10">
        <f>IF(OR($A195="",$C195=""),"",COUNTIFS('Register'!$C:$C,$A195,'Register'!$A:$A,"&gt;="&amp;$C195,'Register'!$A:$A,"&lt;="&amp;$E195))</f>
        <v/>
      </c>
      <c r="G195" s="10">
        <f>IF($A195="","",IF($D195="","—",$D195-$F195))</f>
        <v/>
      </c>
      <c r="H195" s="10">
        <f>IF($A195="","",IF($E195&lt;TODAY(),"Expired",IF(AND($D195&lt;&gt;"",$G195&lt;=0),"Used up",IF(OR(AND($D195&lt;&gt;"",$G195&lt;=1),$E195-TODAY()&lt;=7),"Ending soon",IF($D195="","Unlimited","Active")))))</f>
        <v/>
      </c>
      <c r="I195" s="8" t="n"/>
      <c r="J195" s="12">
        <f>IF($B195="","",IFERROR(VLOOKUP($B195,'Packages'!$A:$D,4,FALSE),0)-N($I195))</f>
        <v/>
      </c>
    </row>
    <row r="196">
      <c r="C196" s="9" t="n"/>
      <c r="D196" s="10">
        <f>IF($B196="","",IFERROR(IF(VLOOKUP($B196,'Packages'!$A:$D,2,FALSE)="","",VLOOKUP($B196,'Packages'!$A:$D,2,FALSE)),""))</f>
        <v/>
      </c>
      <c r="E196" s="11">
        <f>IF(OR($B196="",$C196=""),"",$C196+IFERROR(VLOOKUP($B196,'Packages'!$A:$D,3,FALSE),30)-1+N($K196))</f>
        <v/>
      </c>
      <c r="F196" s="10">
        <f>IF(OR($A196="",$C196=""),"",COUNTIFS('Register'!$C:$C,$A196,'Register'!$A:$A,"&gt;="&amp;$C196,'Register'!$A:$A,"&lt;="&amp;$E196))</f>
        <v/>
      </c>
      <c r="G196" s="10">
        <f>IF($A196="","",IF($D196="","—",$D196-$F196))</f>
        <v/>
      </c>
      <c r="H196" s="10">
        <f>IF($A196="","",IF($E196&lt;TODAY(),"Expired",IF(AND($D196&lt;&gt;"",$G196&lt;=0),"Used up",IF(OR(AND($D196&lt;&gt;"",$G196&lt;=1),$E196-TODAY()&lt;=7),"Ending soon",IF($D196="","Unlimited","Active")))))</f>
        <v/>
      </c>
      <c r="I196" s="8" t="n"/>
      <c r="J196" s="12">
        <f>IF($B196="","",IFERROR(VLOOKUP($B196,'Packages'!$A:$D,4,FALSE),0)-N($I196))</f>
        <v/>
      </c>
    </row>
    <row r="197">
      <c r="C197" s="9" t="n"/>
      <c r="D197" s="10">
        <f>IF($B197="","",IFERROR(IF(VLOOKUP($B197,'Packages'!$A:$D,2,FALSE)="","",VLOOKUP($B197,'Packages'!$A:$D,2,FALSE)),""))</f>
        <v/>
      </c>
      <c r="E197" s="11">
        <f>IF(OR($B197="",$C197=""),"",$C197+IFERROR(VLOOKUP($B197,'Packages'!$A:$D,3,FALSE),30)-1+N($K197))</f>
        <v/>
      </c>
      <c r="F197" s="10">
        <f>IF(OR($A197="",$C197=""),"",COUNTIFS('Register'!$C:$C,$A197,'Register'!$A:$A,"&gt;="&amp;$C197,'Register'!$A:$A,"&lt;="&amp;$E197))</f>
        <v/>
      </c>
      <c r="G197" s="10">
        <f>IF($A197="","",IF($D197="","—",$D197-$F197))</f>
        <v/>
      </c>
      <c r="H197" s="10">
        <f>IF($A197="","",IF($E197&lt;TODAY(),"Expired",IF(AND($D197&lt;&gt;"",$G197&lt;=0),"Used up",IF(OR(AND($D197&lt;&gt;"",$G197&lt;=1),$E197-TODAY()&lt;=7),"Ending soon",IF($D197="","Unlimited","Active")))))</f>
        <v/>
      </c>
      <c r="I197" s="8" t="n"/>
      <c r="J197" s="12">
        <f>IF($B197="","",IFERROR(VLOOKUP($B197,'Packages'!$A:$D,4,FALSE),0)-N($I197))</f>
        <v/>
      </c>
    </row>
    <row r="198">
      <c r="C198" s="9" t="n"/>
      <c r="D198" s="10">
        <f>IF($B198="","",IFERROR(IF(VLOOKUP($B198,'Packages'!$A:$D,2,FALSE)="","",VLOOKUP($B198,'Packages'!$A:$D,2,FALSE)),""))</f>
        <v/>
      </c>
      <c r="E198" s="11">
        <f>IF(OR($B198="",$C198=""),"",$C198+IFERROR(VLOOKUP($B198,'Packages'!$A:$D,3,FALSE),30)-1+N($K198))</f>
        <v/>
      </c>
      <c r="F198" s="10">
        <f>IF(OR($A198="",$C198=""),"",COUNTIFS('Register'!$C:$C,$A198,'Register'!$A:$A,"&gt;="&amp;$C198,'Register'!$A:$A,"&lt;="&amp;$E198))</f>
        <v/>
      </c>
      <c r="G198" s="10">
        <f>IF($A198="","",IF($D198="","—",$D198-$F198))</f>
        <v/>
      </c>
      <c r="H198" s="10">
        <f>IF($A198="","",IF($E198&lt;TODAY(),"Expired",IF(AND($D198&lt;&gt;"",$G198&lt;=0),"Used up",IF(OR(AND($D198&lt;&gt;"",$G198&lt;=1),$E198-TODAY()&lt;=7),"Ending soon",IF($D198="","Unlimited","Active")))))</f>
        <v/>
      </c>
      <c r="I198" s="8" t="n"/>
      <c r="J198" s="12">
        <f>IF($B198="","",IFERROR(VLOOKUP($B198,'Packages'!$A:$D,4,FALSE),0)-N($I198))</f>
        <v/>
      </c>
    </row>
    <row r="199">
      <c r="C199" s="9" t="n"/>
      <c r="D199" s="10">
        <f>IF($B199="","",IFERROR(IF(VLOOKUP($B199,'Packages'!$A:$D,2,FALSE)="","",VLOOKUP($B199,'Packages'!$A:$D,2,FALSE)),""))</f>
        <v/>
      </c>
      <c r="E199" s="11">
        <f>IF(OR($B199="",$C199=""),"",$C199+IFERROR(VLOOKUP($B199,'Packages'!$A:$D,3,FALSE),30)-1+N($K199))</f>
        <v/>
      </c>
      <c r="F199" s="10">
        <f>IF(OR($A199="",$C199=""),"",COUNTIFS('Register'!$C:$C,$A199,'Register'!$A:$A,"&gt;="&amp;$C199,'Register'!$A:$A,"&lt;="&amp;$E199))</f>
        <v/>
      </c>
      <c r="G199" s="10">
        <f>IF($A199="","",IF($D199="","—",$D199-$F199))</f>
        <v/>
      </c>
      <c r="H199" s="10">
        <f>IF($A199="","",IF($E199&lt;TODAY(),"Expired",IF(AND($D199&lt;&gt;"",$G199&lt;=0),"Used up",IF(OR(AND($D199&lt;&gt;"",$G199&lt;=1),$E199-TODAY()&lt;=7),"Ending soon",IF($D199="","Unlimited","Active")))))</f>
        <v/>
      </c>
      <c r="I199" s="8" t="n"/>
      <c r="J199" s="12">
        <f>IF($B199="","",IFERROR(VLOOKUP($B199,'Packages'!$A:$D,4,FALSE),0)-N($I199))</f>
        <v/>
      </c>
    </row>
    <row r="200">
      <c r="C200" s="9" t="n"/>
      <c r="D200" s="10">
        <f>IF($B200="","",IFERROR(IF(VLOOKUP($B200,'Packages'!$A:$D,2,FALSE)="","",VLOOKUP($B200,'Packages'!$A:$D,2,FALSE)),""))</f>
        <v/>
      </c>
      <c r="E200" s="11">
        <f>IF(OR($B200="",$C200=""),"",$C200+IFERROR(VLOOKUP($B200,'Packages'!$A:$D,3,FALSE),30)-1+N($K200))</f>
        <v/>
      </c>
      <c r="F200" s="10">
        <f>IF(OR($A200="",$C200=""),"",COUNTIFS('Register'!$C:$C,$A200,'Register'!$A:$A,"&gt;="&amp;$C200,'Register'!$A:$A,"&lt;="&amp;$E200))</f>
        <v/>
      </c>
      <c r="G200" s="10">
        <f>IF($A200="","",IF($D200="","—",$D200-$F200))</f>
        <v/>
      </c>
      <c r="H200" s="10">
        <f>IF($A200="","",IF($E200&lt;TODAY(),"Expired",IF(AND($D200&lt;&gt;"",$G200&lt;=0),"Used up",IF(OR(AND($D200&lt;&gt;"",$G200&lt;=1),$E200-TODAY()&lt;=7),"Ending soon",IF($D200="","Unlimited","Active")))))</f>
        <v/>
      </c>
      <c r="I200" s="8" t="n"/>
      <c r="J200" s="12">
        <f>IF($B200="","",IFERROR(VLOOKUP($B200,'Packages'!$A:$D,4,FALSE),0)-N($I200))</f>
        <v/>
      </c>
    </row>
    <row r="201">
      <c r="C201" s="9" t="n"/>
      <c r="D201" s="10">
        <f>IF($B201="","",IFERROR(IF(VLOOKUP($B201,'Packages'!$A:$D,2,FALSE)="","",VLOOKUP($B201,'Packages'!$A:$D,2,FALSE)),""))</f>
        <v/>
      </c>
      <c r="E201" s="11">
        <f>IF(OR($B201="",$C201=""),"",$C201+IFERROR(VLOOKUP($B201,'Packages'!$A:$D,3,FALSE),30)-1+N($K201))</f>
        <v/>
      </c>
      <c r="F201" s="10">
        <f>IF(OR($A201="",$C201=""),"",COUNTIFS('Register'!$C:$C,$A201,'Register'!$A:$A,"&gt;="&amp;$C201,'Register'!$A:$A,"&lt;="&amp;$E201))</f>
        <v/>
      </c>
      <c r="G201" s="10">
        <f>IF($A201="","",IF($D201="","—",$D201-$F201))</f>
        <v/>
      </c>
      <c r="H201" s="10">
        <f>IF($A201="","",IF($E201&lt;TODAY(),"Expired",IF(AND($D201&lt;&gt;"",$G201&lt;=0),"Used up",IF(OR(AND($D201&lt;&gt;"",$G201&lt;=1),$E201-TODAY()&lt;=7),"Ending soon",IF($D201="","Unlimited","Active")))))</f>
        <v/>
      </c>
      <c r="I201" s="8" t="n"/>
      <c r="J201" s="12">
        <f>IF($B201="","",IFERROR(VLOOKUP($B201,'Packages'!$A:$D,4,FALSE),0)-N($I201))</f>
        <v/>
      </c>
    </row>
    <row r="202">
      <c r="C202" s="9" t="n"/>
      <c r="D202" s="10">
        <f>IF($B202="","",IFERROR(IF(VLOOKUP($B202,'Packages'!$A:$D,2,FALSE)="","",VLOOKUP($B202,'Packages'!$A:$D,2,FALSE)),""))</f>
        <v/>
      </c>
      <c r="E202" s="11">
        <f>IF(OR($B202="",$C202=""),"",$C202+IFERROR(VLOOKUP($B202,'Packages'!$A:$D,3,FALSE),30)-1+N($K202))</f>
        <v/>
      </c>
      <c r="F202" s="10">
        <f>IF(OR($A202="",$C202=""),"",COUNTIFS('Register'!$C:$C,$A202,'Register'!$A:$A,"&gt;="&amp;$C202,'Register'!$A:$A,"&lt;="&amp;$E202))</f>
        <v/>
      </c>
      <c r="G202" s="10">
        <f>IF($A202="","",IF($D202="","—",$D202-$F202))</f>
        <v/>
      </c>
      <c r="H202" s="10">
        <f>IF($A202="","",IF($E202&lt;TODAY(),"Expired",IF(AND($D202&lt;&gt;"",$G202&lt;=0),"Used up",IF(OR(AND($D202&lt;&gt;"",$G202&lt;=1),$E202-TODAY()&lt;=7),"Ending soon",IF($D202="","Unlimited","Active")))))</f>
        <v/>
      </c>
      <c r="I202" s="8" t="n"/>
      <c r="J202" s="12">
        <f>IF($B202="","",IFERROR(VLOOKUP($B202,'Packages'!$A:$D,4,FALSE),0)-N($I202))</f>
        <v/>
      </c>
    </row>
    <row r="203">
      <c r="C203" s="9" t="n"/>
      <c r="D203" s="10">
        <f>IF($B203="","",IFERROR(IF(VLOOKUP($B203,'Packages'!$A:$D,2,FALSE)="","",VLOOKUP($B203,'Packages'!$A:$D,2,FALSE)),""))</f>
        <v/>
      </c>
      <c r="E203" s="11">
        <f>IF(OR($B203="",$C203=""),"",$C203+IFERROR(VLOOKUP($B203,'Packages'!$A:$D,3,FALSE),30)-1+N($K203))</f>
        <v/>
      </c>
      <c r="F203" s="10">
        <f>IF(OR($A203="",$C203=""),"",COUNTIFS('Register'!$C:$C,$A203,'Register'!$A:$A,"&gt;="&amp;$C203,'Register'!$A:$A,"&lt;="&amp;$E203))</f>
        <v/>
      </c>
      <c r="G203" s="10">
        <f>IF($A203="","",IF($D203="","—",$D203-$F203))</f>
        <v/>
      </c>
      <c r="H203" s="10">
        <f>IF($A203="","",IF($E203&lt;TODAY(),"Expired",IF(AND($D203&lt;&gt;"",$G203&lt;=0),"Used up",IF(OR(AND($D203&lt;&gt;"",$G203&lt;=1),$E203-TODAY()&lt;=7),"Ending soon",IF($D203="","Unlimited","Active")))))</f>
        <v/>
      </c>
      <c r="I203" s="8" t="n"/>
      <c r="J203" s="12">
        <f>IF($B203="","",IFERROR(VLOOKUP($B203,'Packages'!$A:$D,4,FALSE),0)-N($I203))</f>
        <v/>
      </c>
    </row>
    <row r="204">
      <c r="C204" s="9" t="n"/>
      <c r="D204" s="10">
        <f>IF($B204="","",IFERROR(IF(VLOOKUP($B204,'Packages'!$A:$D,2,FALSE)="","",VLOOKUP($B204,'Packages'!$A:$D,2,FALSE)),""))</f>
        <v/>
      </c>
      <c r="E204" s="11">
        <f>IF(OR($B204="",$C204=""),"",$C204+IFERROR(VLOOKUP($B204,'Packages'!$A:$D,3,FALSE),30)-1+N($K204))</f>
        <v/>
      </c>
      <c r="F204" s="10">
        <f>IF(OR($A204="",$C204=""),"",COUNTIFS('Register'!$C:$C,$A204,'Register'!$A:$A,"&gt;="&amp;$C204,'Register'!$A:$A,"&lt;="&amp;$E204))</f>
        <v/>
      </c>
      <c r="G204" s="10">
        <f>IF($A204="","",IF($D204="","—",$D204-$F204))</f>
        <v/>
      </c>
      <c r="H204" s="10">
        <f>IF($A204="","",IF($E204&lt;TODAY(),"Expired",IF(AND($D204&lt;&gt;"",$G204&lt;=0),"Used up",IF(OR(AND($D204&lt;&gt;"",$G204&lt;=1),$E204-TODAY()&lt;=7),"Ending soon",IF($D204="","Unlimited","Active")))))</f>
        <v/>
      </c>
      <c r="I204" s="8" t="n"/>
      <c r="J204" s="12">
        <f>IF($B204="","",IFERROR(VLOOKUP($B204,'Packages'!$A:$D,4,FALSE),0)-N($I204))</f>
        <v/>
      </c>
    </row>
    <row r="205">
      <c r="C205" s="9" t="n"/>
      <c r="D205" s="10">
        <f>IF($B205="","",IFERROR(IF(VLOOKUP($B205,'Packages'!$A:$D,2,FALSE)="","",VLOOKUP($B205,'Packages'!$A:$D,2,FALSE)),""))</f>
        <v/>
      </c>
      <c r="E205" s="11">
        <f>IF(OR($B205="",$C205=""),"",$C205+IFERROR(VLOOKUP($B205,'Packages'!$A:$D,3,FALSE),30)-1+N($K205))</f>
        <v/>
      </c>
      <c r="F205" s="10">
        <f>IF(OR($A205="",$C205=""),"",COUNTIFS('Register'!$C:$C,$A205,'Register'!$A:$A,"&gt;="&amp;$C205,'Register'!$A:$A,"&lt;="&amp;$E205))</f>
        <v/>
      </c>
      <c r="G205" s="10">
        <f>IF($A205="","",IF($D205="","—",$D205-$F205))</f>
        <v/>
      </c>
      <c r="H205" s="10">
        <f>IF($A205="","",IF($E205&lt;TODAY(),"Expired",IF(AND($D205&lt;&gt;"",$G205&lt;=0),"Used up",IF(OR(AND($D205&lt;&gt;"",$G205&lt;=1),$E205-TODAY()&lt;=7),"Ending soon",IF($D205="","Unlimited","Active")))))</f>
        <v/>
      </c>
      <c r="I205" s="8" t="n"/>
      <c r="J205" s="12">
        <f>IF($B205="","",IFERROR(VLOOKUP($B205,'Packages'!$A:$D,4,FALSE),0)-N($I205))</f>
        <v/>
      </c>
    </row>
    <row r="206">
      <c r="C206" s="9" t="n"/>
      <c r="D206" s="10">
        <f>IF($B206="","",IFERROR(IF(VLOOKUP($B206,'Packages'!$A:$D,2,FALSE)="","",VLOOKUP($B206,'Packages'!$A:$D,2,FALSE)),""))</f>
        <v/>
      </c>
      <c r="E206" s="11">
        <f>IF(OR($B206="",$C206=""),"",$C206+IFERROR(VLOOKUP($B206,'Packages'!$A:$D,3,FALSE),30)-1+N($K206))</f>
        <v/>
      </c>
      <c r="F206" s="10">
        <f>IF(OR($A206="",$C206=""),"",COUNTIFS('Register'!$C:$C,$A206,'Register'!$A:$A,"&gt;="&amp;$C206,'Register'!$A:$A,"&lt;="&amp;$E206))</f>
        <v/>
      </c>
      <c r="G206" s="10">
        <f>IF($A206="","",IF($D206="","—",$D206-$F206))</f>
        <v/>
      </c>
      <c r="H206" s="10">
        <f>IF($A206="","",IF($E206&lt;TODAY(),"Expired",IF(AND($D206&lt;&gt;"",$G206&lt;=0),"Used up",IF(OR(AND($D206&lt;&gt;"",$G206&lt;=1),$E206-TODAY()&lt;=7),"Ending soon",IF($D206="","Unlimited","Active")))))</f>
        <v/>
      </c>
      <c r="I206" s="8" t="n"/>
      <c r="J206" s="12">
        <f>IF($B206="","",IFERROR(VLOOKUP($B206,'Packages'!$A:$D,4,FALSE),0)-N($I206))</f>
        <v/>
      </c>
    </row>
    <row r="207">
      <c r="C207" s="9" t="n"/>
      <c r="D207" s="10">
        <f>IF($B207="","",IFERROR(IF(VLOOKUP($B207,'Packages'!$A:$D,2,FALSE)="","",VLOOKUP($B207,'Packages'!$A:$D,2,FALSE)),""))</f>
        <v/>
      </c>
      <c r="E207" s="11">
        <f>IF(OR($B207="",$C207=""),"",$C207+IFERROR(VLOOKUP($B207,'Packages'!$A:$D,3,FALSE),30)-1+N($K207))</f>
        <v/>
      </c>
      <c r="F207" s="10">
        <f>IF(OR($A207="",$C207=""),"",COUNTIFS('Register'!$C:$C,$A207,'Register'!$A:$A,"&gt;="&amp;$C207,'Register'!$A:$A,"&lt;="&amp;$E207))</f>
        <v/>
      </c>
      <c r="G207" s="10">
        <f>IF($A207="","",IF($D207="","—",$D207-$F207))</f>
        <v/>
      </c>
      <c r="H207" s="10">
        <f>IF($A207="","",IF($E207&lt;TODAY(),"Expired",IF(AND($D207&lt;&gt;"",$G207&lt;=0),"Used up",IF(OR(AND($D207&lt;&gt;"",$G207&lt;=1),$E207-TODAY()&lt;=7),"Ending soon",IF($D207="","Unlimited","Active")))))</f>
        <v/>
      </c>
      <c r="I207" s="8" t="n"/>
      <c r="J207" s="12">
        <f>IF($B207="","",IFERROR(VLOOKUP($B207,'Packages'!$A:$D,4,FALSE),0)-N($I207))</f>
        <v/>
      </c>
    </row>
    <row r="208">
      <c r="C208" s="9" t="n"/>
      <c r="D208" s="10">
        <f>IF($B208="","",IFERROR(IF(VLOOKUP($B208,'Packages'!$A:$D,2,FALSE)="","",VLOOKUP($B208,'Packages'!$A:$D,2,FALSE)),""))</f>
        <v/>
      </c>
      <c r="E208" s="11">
        <f>IF(OR($B208="",$C208=""),"",$C208+IFERROR(VLOOKUP($B208,'Packages'!$A:$D,3,FALSE),30)-1+N($K208))</f>
        <v/>
      </c>
      <c r="F208" s="10">
        <f>IF(OR($A208="",$C208=""),"",COUNTIFS('Register'!$C:$C,$A208,'Register'!$A:$A,"&gt;="&amp;$C208,'Register'!$A:$A,"&lt;="&amp;$E208))</f>
        <v/>
      </c>
      <c r="G208" s="10">
        <f>IF($A208="","",IF($D208="","—",$D208-$F208))</f>
        <v/>
      </c>
      <c r="H208" s="10">
        <f>IF($A208="","",IF($E208&lt;TODAY(),"Expired",IF(AND($D208&lt;&gt;"",$G208&lt;=0),"Used up",IF(OR(AND($D208&lt;&gt;"",$G208&lt;=1),$E208-TODAY()&lt;=7),"Ending soon",IF($D208="","Unlimited","Active")))))</f>
        <v/>
      </c>
      <c r="I208" s="8" t="n"/>
      <c r="J208" s="12">
        <f>IF($B208="","",IFERROR(VLOOKUP($B208,'Packages'!$A:$D,4,FALSE),0)-N($I208))</f>
        <v/>
      </c>
    </row>
    <row r="209">
      <c r="C209" s="9" t="n"/>
      <c r="D209" s="10">
        <f>IF($B209="","",IFERROR(IF(VLOOKUP($B209,'Packages'!$A:$D,2,FALSE)="","",VLOOKUP($B209,'Packages'!$A:$D,2,FALSE)),""))</f>
        <v/>
      </c>
      <c r="E209" s="11">
        <f>IF(OR($B209="",$C209=""),"",$C209+IFERROR(VLOOKUP($B209,'Packages'!$A:$D,3,FALSE),30)-1+N($K209))</f>
        <v/>
      </c>
      <c r="F209" s="10">
        <f>IF(OR($A209="",$C209=""),"",COUNTIFS('Register'!$C:$C,$A209,'Register'!$A:$A,"&gt;="&amp;$C209,'Register'!$A:$A,"&lt;="&amp;$E209))</f>
        <v/>
      </c>
      <c r="G209" s="10">
        <f>IF($A209="","",IF($D209="","—",$D209-$F209))</f>
        <v/>
      </c>
      <c r="H209" s="10">
        <f>IF($A209="","",IF($E209&lt;TODAY(),"Expired",IF(AND($D209&lt;&gt;"",$G209&lt;=0),"Used up",IF(OR(AND($D209&lt;&gt;"",$G209&lt;=1),$E209-TODAY()&lt;=7),"Ending soon",IF($D209="","Unlimited","Active")))))</f>
        <v/>
      </c>
      <c r="I209" s="8" t="n"/>
      <c r="J209" s="12">
        <f>IF($B209="","",IFERROR(VLOOKUP($B209,'Packages'!$A:$D,4,FALSE),0)-N($I209))</f>
        <v/>
      </c>
    </row>
    <row r="210">
      <c r="C210" s="9" t="n"/>
      <c r="D210" s="10">
        <f>IF($B210="","",IFERROR(IF(VLOOKUP($B210,'Packages'!$A:$D,2,FALSE)="","",VLOOKUP($B210,'Packages'!$A:$D,2,FALSE)),""))</f>
        <v/>
      </c>
      <c r="E210" s="11">
        <f>IF(OR($B210="",$C210=""),"",$C210+IFERROR(VLOOKUP($B210,'Packages'!$A:$D,3,FALSE),30)-1+N($K210))</f>
        <v/>
      </c>
      <c r="F210" s="10">
        <f>IF(OR($A210="",$C210=""),"",COUNTIFS('Register'!$C:$C,$A210,'Register'!$A:$A,"&gt;="&amp;$C210,'Register'!$A:$A,"&lt;="&amp;$E210))</f>
        <v/>
      </c>
      <c r="G210" s="10">
        <f>IF($A210="","",IF($D210="","—",$D210-$F210))</f>
        <v/>
      </c>
      <c r="H210" s="10">
        <f>IF($A210="","",IF($E210&lt;TODAY(),"Expired",IF(AND($D210&lt;&gt;"",$G210&lt;=0),"Used up",IF(OR(AND($D210&lt;&gt;"",$G210&lt;=1),$E210-TODAY()&lt;=7),"Ending soon",IF($D210="","Unlimited","Active")))))</f>
        <v/>
      </c>
      <c r="I210" s="8" t="n"/>
      <c r="J210" s="12">
        <f>IF($B210="","",IFERROR(VLOOKUP($B210,'Packages'!$A:$D,4,FALSE),0)-N($I210))</f>
        <v/>
      </c>
    </row>
    <row r="211">
      <c r="C211" s="9" t="n"/>
      <c r="D211" s="10">
        <f>IF($B211="","",IFERROR(IF(VLOOKUP($B211,'Packages'!$A:$D,2,FALSE)="","",VLOOKUP($B211,'Packages'!$A:$D,2,FALSE)),""))</f>
        <v/>
      </c>
      <c r="E211" s="11">
        <f>IF(OR($B211="",$C211=""),"",$C211+IFERROR(VLOOKUP($B211,'Packages'!$A:$D,3,FALSE),30)-1+N($K211))</f>
        <v/>
      </c>
      <c r="F211" s="10">
        <f>IF(OR($A211="",$C211=""),"",COUNTIFS('Register'!$C:$C,$A211,'Register'!$A:$A,"&gt;="&amp;$C211,'Register'!$A:$A,"&lt;="&amp;$E211))</f>
        <v/>
      </c>
      <c r="G211" s="10">
        <f>IF($A211="","",IF($D211="","—",$D211-$F211))</f>
        <v/>
      </c>
      <c r="H211" s="10">
        <f>IF($A211="","",IF($E211&lt;TODAY(),"Expired",IF(AND($D211&lt;&gt;"",$G211&lt;=0),"Used up",IF(OR(AND($D211&lt;&gt;"",$G211&lt;=1),$E211-TODAY()&lt;=7),"Ending soon",IF($D211="","Unlimited","Active")))))</f>
        <v/>
      </c>
      <c r="I211" s="8" t="n"/>
      <c r="J211" s="12">
        <f>IF($B211="","",IFERROR(VLOOKUP($B211,'Packages'!$A:$D,4,FALSE),0)-N($I211))</f>
        <v/>
      </c>
    </row>
    <row r="212">
      <c r="C212" s="9" t="n"/>
      <c r="D212" s="10">
        <f>IF($B212="","",IFERROR(IF(VLOOKUP($B212,'Packages'!$A:$D,2,FALSE)="","",VLOOKUP($B212,'Packages'!$A:$D,2,FALSE)),""))</f>
        <v/>
      </c>
      <c r="E212" s="11">
        <f>IF(OR($B212="",$C212=""),"",$C212+IFERROR(VLOOKUP($B212,'Packages'!$A:$D,3,FALSE),30)-1+N($K212))</f>
        <v/>
      </c>
      <c r="F212" s="10">
        <f>IF(OR($A212="",$C212=""),"",COUNTIFS('Register'!$C:$C,$A212,'Register'!$A:$A,"&gt;="&amp;$C212,'Register'!$A:$A,"&lt;="&amp;$E212))</f>
        <v/>
      </c>
      <c r="G212" s="10">
        <f>IF($A212="","",IF($D212="","—",$D212-$F212))</f>
        <v/>
      </c>
      <c r="H212" s="10">
        <f>IF($A212="","",IF($E212&lt;TODAY(),"Expired",IF(AND($D212&lt;&gt;"",$G212&lt;=0),"Used up",IF(OR(AND($D212&lt;&gt;"",$G212&lt;=1),$E212-TODAY()&lt;=7),"Ending soon",IF($D212="","Unlimited","Active")))))</f>
        <v/>
      </c>
      <c r="I212" s="8" t="n"/>
      <c r="J212" s="12">
        <f>IF($B212="","",IFERROR(VLOOKUP($B212,'Packages'!$A:$D,4,FALSE),0)-N($I212))</f>
        <v/>
      </c>
    </row>
    <row r="213">
      <c r="C213" s="9" t="n"/>
      <c r="D213" s="10">
        <f>IF($B213="","",IFERROR(IF(VLOOKUP($B213,'Packages'!$A:$D,2,FALSE)="","",VLOOKUP($B213,'Packages'!$A:$D,2,FALSE)),""))</f>
        <v/>
      </c>
      <c r="E213" s="11">
        <f>IF(OR($B213="",$C213=""),"",$C213+IFERROR(VLOOKUP($B213,'Packages'!$A:$D,3,FALSE),30)-1+N($K213))</f>
        <v/>
      </c>
      <c r="F213" s="10">
        <f>IF(OR($A213="",$C213=""),"",COUNTIFS('Register'!$C:$C,$A213,'Register'!$A:$A,"&gt;="&amp;$C213,'Register'!$A:$A,"&lt;="&amp;$E213))</f>
        <v/>
      </c>
      <c r="G213" s="10">
        <f>IF($A213="","",IF($D213="","—",$D213-$F213))</f>
        <v/>
      </c>
      <c r="H213" s="10">
        <f>IF($A213="","",IF($E213&lt;TODAY(),"Expired",IF(AND($D213&lt;&gt;"",$G213&lt;=0),"Used up",IF(OR(AND($D213&lt;&gt;"",$G213&lt;=1),$E213-TODAY()&lt;=7),"Ending soon",IF($D213="","Unlimited","Active")))))</f>
        <v/>
      </c>
      <c r="I213" s="8" t="n"/>
      <c r="J213" s="12">
        <f>IF($B213="","",IFERROR(VLOOKUP($B213,'Packages'!$A:$D,4,FALSE),0)-N($I213))</f>
        <v/>
      </c>
    </row>
    <row r="214">
      <c r="C214" s="9" t="n"/>
      <c r="D214" s="10">
        <f>IF($B214="","",IFERROR(IF(VLOOKUP($B214,'Packages'!$A:$D,2,FALSE)="","",VLOOKUP($B214,'Packages'!$A:$D,2,FALSE)),""))</f>
        <v/>
      </c>
      <c r="E214" s="11">
        <f>IF(OR($B214="",$C214=""),"",$C214+IFERROR(VLOOKUP($B214,'Packages'!$A:$D,3,FALSE),30)-1+N($K214))</f>
        <v/>
      </c>
      <c r="F214" s="10">
        <f>IF(OR($A214="",$C214=""),"",COUNTIFS('Register'!$C:$C,$A214,'Register'!$A:$A,"&gt;="&amp;$C214,'Register'!$A:$A,"&lt;="&amp;$E214))</f>
        <v/>
      </c>
      <c r="G214" s="10">
        <f>IF($A214="","",IF($D214="","—",$D214-$F214))</f>
        <v/>
      </c>
      <c r="H214" s="10">
        <f>IF($A214="","",IF($E214&lt;TODAY(),"Expired",IF(AND($D214&lt;&gt;"",$G214&lt;=0),"Used up",IF(OR(AND($D214&lt;&gt;"",$G214&lt;=1),$E214-TODAY()&lt;=7),"Ending soon",IF($D214="","Unlimited","Active")))))</f>
        <v/>
      </c>
      <c r="I214" s="8" t="n"/>
      <c r="J214" s="12">
        <f>IF($B214="","",IFERROR(VLOOKUP($B214,'Packages'!$A:$D,4,FALSE),0)-N($I214))</f>
        <v/>
      </c>
    </row>
    <row r="215">
      <c r="C215" s="9" t="n"/>
      <c r="D215" s="10">
        <f>IF($B215="","",IFERROR(IF(VLOOKUP($B215,'Packages'!$A:$D,2,FALSE)="","",VLOOKUP($B215,'Packages'!$A:$D,2,FALSE)),""))</f>
        <v/>
      </c>
      <c r="E215" s="11">
        <f>IF(OR($B215="",$C215=""),"",$C215+IFERROR(VLOOKUP($B215,'Packages'!$A:$D,3,FALSE),30)-1+N($K215))</f>
        <v/>
      </c>
      <c r="F215" s="10">
        <f>IF(OR($A215="",$C215=""),"",COUNTIFS('Register'!$C:$C,$A215,'Register'!$A:$A,"&gt;="&amp;$C215,'Register'!$A:$A,"&lt;="&amp;$E215))</f>
        <v/>
      </c>
      <c r="G215" s="10">
        <f>IF($A215="","",IF($D215="","—",$D215-$F215))</f>
        <v/>
      </c>
      <c r="H215" s="10">
        <f>IF($A215="","",IF($E215&lt;TODAY(),"Expired",IF(AND($D215&lt;&gt;"",$G215&lt;=0),"Used up",IF(OR(AND($D215&lt;&gt;"",$G215&lt;=1),$E215-TODAY()&lt;=7),"Ending soon",IF($D215="","Unlimited","Active")))))</f>
        <v/>
      </c>
      <c r="I215" s="8" t="n"/>
      <c r="J215" s="12">
        <f>IF($B215="","",IFERROR(VLOOKUP($B215,'Packages'!$A:$D,4,FALSE),0)-N($I215))</f>
        <v/>
      </c>
    </row>
    <row r="216">
      <c r="C216" s="9" t="n"/>
      <c r="D216" s="10">
        <f>IF($B216="","",IFERROR(IF(VLOOKUP($B216,'Packages'!$A:$D,2,FALSE)="","",VLOOKUP($B216,'Packages'!$A:$D,2,FALSE)),""))</f>
        <v/>
      </c>
      <c r="E216" s="11">
        <f>IF(OR($B216="",$C216=""),"",$C216+IFERROR(VLOOKUP($B216,'Packages'!$A:$D,3,FALSE),30)-1+N($K216))</f>
        <v/>
      </c>
      <c r="F216" s="10">
        <f>IF(OR($A216="",$C216=""),"",COUNTIFS('Register'!$C:$C,$A216,'Register'!$A:$A,"&gt;="&amp;$C216,'Register'!$A:$A,"&lt;="&amp;$E216))</f>
        <v/>
      </c>
      <c r="G216" s="10">
        <f>IF($A216="","",IF($D216="","—",$D216-$F216))</f>
        <v/>
      </c>
      <c r="H216" s="10">
        <f>IF($A216="","",IF($E216&lt;TODAY(),"Expired",IF(AND($D216&lt;&gt;"",$G216&lt;=0),"Used up",IF(OR(AND($D216&lt;&gt;"",$G216&lt;=1),$E216-TODAY()&lt;=7),"Ending soon",IF($D216="","Unlimited","Active")))))</f>
        <v/>
      </c>
      <c r="I216" s="8" t="n"/>
      <c r="J216" s="12">
        <f>IF($B216="","",IFERROR(VLOOKUP($B216,'Packages'!$A:$D,4,FALSE),0)-N($I216))</f>
        <v/>
      </c>
    </row>
    <row r="217">
      <c r="C217" s="9" t="n"/>
      <c r="D217" s="10">
        <f>IF($B217="","",IFERROR(IF(VLOOKUP($B217,'Packages'!$A:$D,2,FALSE)="","",VLOOKUP($B217,'Packages'!$A:$D,2,FALSE)),""))</f>
        <v/>
      </c>
      <c r="E217" s="11">
        <f>IF(OR($B217="",$C217=""),"",$C217+IFERROR(VLOOKUP($B217,'Packages'!$A:$D,3,FALSE),30)-1+N($K217))</f>
        <v/>
      </c>
      <c r="F217" s="10">
        <f>IF(OR($A217="",$C217=""),"",COUNTIFS('Register'!$C:$C,$A217,'Register'!$A:$A,"&gt;="&amp;$C217,'Register'!$A:$A,"&lt;="&amp;$E217))</f>
        <v/>
      </c>
      <c r="G217" s="10">
        <f>IF($A217="","",IF($D217="","—",$D217-$F217))</f>
        <v/>
      </c>
      <c r="H217" s="10">
        <f>IF($A217="","",IF($E217&lt;TODAY(),"Expired",IF(AND($D217&lt;&gt;"",$G217&lt;=0),"Used up",IF(OR(AND($D217&lt;&gt;"",$G217&lt;=1),$E217-TODAY()&lt;=7),"Ending soon",IF($D217="","Unlimited","Active")))))</f>
        <v/>
      </c>
      <c r="I217" s="8" t="n"/>
      <c r="J217" s="12">
        <f>IF($B217="","",IFERROR(VLOOKUP($B217,'Packages'!$A:$D,4,FALSE),0)-N($I217))</f>
        <v/>
      </c>
    </row>
    <row r="218">
      <c r="C218" s="9" t="n"/>
      <c r="D218" s="10">
        <f>IF($B218="","",IFERROR(IF(VLOOKUP($B218,'Packages'!$A:$D,2,FALSE)="","",VLOOKUP($B218,'Packages'!$A:$D,2,FALSE)),""))</f>
        <v/>
      </c>
      <c r="E218" s="11">
        <f>IF(OR($B218="",$C218=""),"",$C218+IFERROR(VLOOKUP($B218,'Packages'!$A:$D,3,FALSE),30)-1+N($K218))</f>
        <v/>
      </c>
      <c r="F218" s="10">
        <f>IF(OR($A218="",$C218=""),"",COUNTIFS('Register'!$C:$C,$A218,'Register'!$A:$A,"&gt;="&amp;$C218,'Register'!$A:$A,"&lt;="&amp;$E218))</f>
        <v/>
      </c>
      <c r="G218" s="10">
        <f>IF($A218="","",IF($D218="","—",$D218-$F218))</f>
        <v/>
      </c>
      <c r="H218" s="10">
        <f>IF($A218="","",IF($E218&lt;TODAY(),"Expired",IF(AND($D218&lt;&gt;"",$G218&lt;=0),"Used up",IF(OR(AND($D218&lt;&gt;"",$G218&lt;=1),$E218-TODAY()&lt;=7),"Ending soon",IF($D218="","Unlimited","Active")))))</f>
        <v/>
      </c>
      <c r="I218" s="8" t="n"/>
      <c r="J218" s="12">
        <f>IF($B218="","",IFERROR(VLOOKUP($B218,'Packages'!$A:$D,4,FALSE),0)-N($I218))</f>
        <v/>
      </c>
    </row>
    <row r="219">
      <c r="C219" s="9" t="n"/>
      <c r="D219" s="10">
        <f>IF($B219="","",IFERROR(IF(VLOOKUP($B219,'Packages'!$A:$D,2,FALSE)="","",VLOOKUP($B219,'Packages'!$A:$D,2,FALSE)),""))</f>
        <v/>
      </c>
      <c r="E219" s="11">
        <f>IF(OR($B219="",$C219=""),"",$C219+IFERROR(VLOOKUP($B219,'Packages'!$A:$D,3,FALSE),30)-1+N($K219))</f>
        <v/>
      </c>
      <c r="F219" s="10">
        <f>IF(OR($A219="",$C219=""),"",COUNTIFS('Register'!$C:$C,$A219,'Register'!$A:$A,"&gt;="&amp;$C219,'Register'!$A:$A,"&lt;="&amp;$E219))</f>
        <v/>
      </c>
      <c r="G219" s="10">
        <f>IF($A219="","",IF($D219="","—",$D219-$F219))</f>
        <v/>
      </c>
      <c r="H219" s="10">
        <f>IF($A219="","",IF($E219&lt;TODAY(),"Expired",IF(AND($D219&lt;&gt;"",$G219&lt;=0),"Used up",IF(OR(AND($D219&lt;&gt;"",$G219&lt;=1),$E219-TODAY()&lt;=7),"Ending soon",IF($D219="","Unlimited","Active")))))</f>
        <v/>
      </c>
      <c r="I219" s="8" t="n"/>
      <c r="J219" s="12">
        <f>IF($B219="","",IFERROR(VLOOKUP($B219,'Packages'!$A:$D,4,FALSE),0)-N($I219))</f>
        <v/>
      </c>
    </row>
    <row r="220">
      <c r="C220" s="9" t="n"/>
      <c r="D220" s="10">
        <f>IF($B220="","",IFERROR(IF(VLOOKUP($B220,'Packages'!$A:$D,2,FALSE)="","",VLOOKUP($B220,'Packages'!$A:$D,2,FALSE)),""))</f>
        <v/>
      </c>
      <c r="E220" s="11">
        <f>IF(OR($B220="",$C220=""),"",$C220+IFERROR(VLOOKUP($B220,'Packages'!$A:$D,3,FALSE),30)-1+N($K220))</f>
        <v/>
      </c>
      <c r="F220" s="10">
        <f>IF(OR($A220="",$C220=""),"",COUNTIFS('Register'!$C:$C,$A220,'Register'!$A:$A,"&gt;="&amp;$C220,'Register'!$A:$A,"&lt;="&amp;$E220))</f>
        <v/>
      </c>
      <c r="G220" s="10">
        <f>IF($A220="","",IF($D220="","—",$D220-$F220))</f>
        <v/>
      </c>
      <c r="H220" s="10">
        <f>IF($A220="","",IF($E220&lt;TODAY(),"Expired",IF(AND($D220&lt;&gt;"",$G220&lt;=0),"Used up",IF(OR(AND($D220&lt;&gt;"",$G220&lt;=1),$E220-TODAY()&lt;=7),"Ending soon",IF($D220="","Unlimited","Active")))))</f>
        <v/>
      </c>
      <c r="I220" s="8" t="n"/>
      <c r="J220" s="12">
        <f>IF($B220="","",IFERROR(VLOOKUP($B220,'Packages'!$A:$D,4,FALSE),0)-N($I220))</f>
        <v/>
      </c>
    </row>
    <row r="221">
      <c r="C221" s="9" t="n"/>
      <c r="D221" s="10">
        <f>IF($B221="","",IFERROR(IF(VLOOKUP($B221,'Packages'!$A:$D,2,FALSE)="","",VLOOKUP($B221,'Packages'!$A:$D,2,FALSE)),""))</f>
        <v/>
      </c>
      <c r="E221" s="11">
        <f>IF(OR($B221="",$C221=""),"",$C221+IFERROR(VLOOKUP($B221,'Packages'!$A:$D,3,FALSE),30)-1+N($K221))</f>
        <v/>
      </c>
      <c r="F221" s="10">
        <f>IF(OR($A221="",$C221=""),"",COUNTIFS('Register'!$C:$C,$A221,'Register'!$A:$A,"&gt;="&amp;$C221,'Register'!$A:$A,"&lt;="&amp;$E221))</f>
        <v/>
      </c>
      <c r="G221" s="10">
        <f>IF($A221="","",IF($D221="","—",$D221-$F221))</f>
        <v/>
      </c>
      <c r="H221" s="10">
        <f>IF($A221="","",IF($E221&lt;TODAY(),"Expired",IF(AND($D221&lt;&gt;"",$G221&lt;=0),"Used up",IF(OR(AND($D221&lt;&gt;"",$G221&lt;=1),$E221-TODAY()&lt;=7),"Ending soon",IF($D221="","Unlimited","Active")))))</f>
        <v/>
      </c>
      <c r="I221" s="8" t="n"/>
      <c r="J221" s="12">
        <f>IF($B221="","",IFERROR(VLOOKUP($B221,'Packages'!$A:$D,4,FALSE),0)-N($I221))</f>
        <v/>
      </c>
    </row>
    <row r="222">
      <c r="C222" s="9" t="n"/>
      <c r="D222" s="10">
        <f>IF($B222="","",IFERROR(IF(VLOOKUP($B222,'Packages'!$A:$D,2,FALSE)="","",VLOOKUP($B222,'Packages'!$A:$D,2,FALSE)),""))</f>
        <v/>
      </c>
      <c r="E222" s="11">
        <f>IF(OR($B222="",$C222=""),"",$C222+IFERROR(VLOOKUP($B222,'Packages'!$A:$D,3,FALSE),30)-1+N($K222))</f>
        <v/>
      </c>
      <c r="F222" s="10">
        <f>IF(OR($A222="",$C222=""),"",COUNTIFS('Register'!$C:$C,$A222,'Register'!$A:$A,"&gt;="&amp;$C222,'Register'!$A:$A,"&lt;="&amp;$E222))</f>
        <v/>
      </c>
      <c r="G222" s="10">
        <f>IF($A222="","",IF($D222="","—",$D222-$F222))</f>
        <v/>
      </c>
      <c r="H222" s="10">
        <f>IF($A222="","",IF($E222&lt;TODAY(),"Expired",IF(AND($D222&lt;&gt;"",$G222&lt;=0),"Used up",IF(OR(AND($D222&lt;&gt;"",$G222&lt;=1),$E222-TODAY()&lt;=7),"Ending soon",IF($D222="","Unlimited","Active")))))</f>
        <v/>
      </c>
      <c r="I222" s="8" t="n"/>
      <c r="J222" s="12">
        <f>IF($B222="","",IFERROR(VLOOKUP($B222,'Packages'!$A:$D,4,FALSE),0)-N($I222))</f>
        <v/>
      </c>
    </row>
    <row r="223">
      <c r="C223" s="9" t="n"/>
      <c r="D223" s="10">
        <f>IF($B223="","",IFERROR(IF(VLOOKUP($B223,'Packages'!$A:$D,2,FALSE)="","",VLOOKUP($B223,'Packages'!$A:$D,2,FALSE)),""))</f>
        <v/>
      </c>
      <c r="E223" s="11">
        <f>IF(OR($B223="",$C223=""),"",$C223+IFERROR(VLOOKUP($B223,'Packages'!$A:$D,3,FALSE),30)-1+N($K223))</f>
        <v/>
      </c>
      <c r="F223" s="10">
        <f>IF(OR($A223="",$C223=""),"",COUNTIFS('Register'!$C:$C,$A223,'Register'!$A:$A,"&gt;="&amp;$C223,'Register'!$A:$A,"&lt;="&amp;$E223))</f>
        <v/>
      </c>
      <c r="G223" s="10">
        <f>IF($A223="","",IF($D223="","—",$D223-$F223))</f>
        <v/>
      </c>
      <c r="H223" s="10">
        <f>IF($A223="","",IF($E223&lt;TODAY(),"Expired",IF(AND($D223&lt;&gt;"",$G223&lt;=0),"Used up",IF(OR(AND($D223&lt;&gt;"",$G223&lt;=1),$E223-TODAY()&lt;=7),"Ending soon",IF($D223="","Unlimited","Active")))))</f>
        <v/>
      </c>
      <c r="I223" s="8" t="n"/>
      <c r="J223" s="12">
        <f>IF($B223="","",IFERROR(VLOOKUP($B223,'Packages'!$A:$D,4,FALSE),0)-N($I223))</f>
        <v/>
      </c>
    </row>
    <row r="224">
      <c r="C224" s="9" t="n"/>
      <c r="D224" s="10">
        <f>IF($B224="","",IFERROR(IF(VLOOKUP($B224,'Packages'!$A:$D,2,FALSE)="","",VLOOKUP($B224,'Packages'!$A:$D,2,FALSE)),""))</f>
        <v/>
      </c>
      <c r="E224" s="11">
        <f>IF(OR($B224="",$C224=""),"",$C224+IFERROR(VLOOKUP($B224,'Packages'!$A:$D,3,FALSE),30)-1+N($K224))</f>
        <v/>
      </c>
      <c r="F224" s="10">
        <f>IF(OR($A224="",$C224=""),"",COUNTIFS('Register'!$C:$C,$A224,'Register'!$A:$A,"&gt;="&amp;$C224,'Register'!$A:$A,"&lt;="&amp;$E224))</f>
        <v/>
      </c>
      <c r="G224" s="10">
        <f>IF($A224="","",IF($D224="","—",$D224-$F224))</f>
        <v/>
      </c>
      <c r="H224" s="10">
        <f>IF($A224="","",IF($E224&lt;TODAY(),"Expired",IF(AND($D224&lt;&gt;"",$G224&lt;=0),"Used up",IF(OR(AND($D224&lt;&gt;"",$G224&lt;=1),$E224-TODAY()&lt;=7),"Ending soon",IF($D224="","Unlimited","Active")))))</f>
        <v/>
      </c>
      <c r="I224" s="8" t="n"/>
      <c r="J224" s="12">
        <f>IF($B224="","",IFERROR(VLOOKUP($B224,'Packages'!$A:$D,4,FALSE),0)-N($I224))</f>
        <v/>
      </c>
    </row>
    <row r="225">
      <c r="C225" s="9" t="n"/>
      <c r="D225" s="10">
        <f>IF($B225="","",IFERROR(IF(VLOOKUP($B225,'Packages'!$A:$D,2,FALSE)="","",VLOOKUP($B225,'Packages'!$A:$D,2,FALSE)),""))</f>
        <v/>
      </c>
      <c r="E225" s="11">
        <f>IF(OR($B225="",$C225=""),"",$C225+IFERROR(VLOOKUP($B225,'Packages'!$A:$D,3,FALSE),30)-1+N($K225))</f>
        <v/>
      </c>
      <c r="F225" s="10">
        <f>IF(OR($A225="",$C225=""),"",COUNTIFS('Register'!$C:$C,$A225,'Register'!$A:$A,"&gt;="&amp;$C225,'Register'!$A:$A,"&lt;="&amp;$E225))</f>
        <v/>
      </c>
      <c r="G225" s="10">
        <f>IF($A225="","",IF($D225="","—",$D225-$F225))</f>
        <v/>
      </c>
      <c r="H225" s="10">
        <f>IF($A225="","",IF($E225&lt;TODAY(),"Expired",IF(AND($D225&lt;&gt;"",$G225&lt;=0),"Used up",IF(OR(AND($D225&lt;&gt;"",$G225&lt;=1),$E225-TODAY()&lt;=7),"Ending soon",IF($D225="","Unlimited","Active")))))</f>
        <v/>
      </c>
      <c r="I225" s="8" t="n"/>
      <c r="J225" s="12">
        <f>IF($B225="","",IFERROR(VLOOKUP($B225,'Packages'!$A:$D,4,FALSE),0)-N($I225))</f>
        <v/>
      </c>
    </row>
    <row r="226">
      <c r="C226" s="9" t="n"/>
      <c r="D226" s="10">
        <f>IF($B226="","",IFERROR(IF(VLOOKUP($B226,'Packages'!$A:$D,2,FALSE)="","",VLOOKUP($B226,'Packages'!$A:$D,2,FALSE)),""))</f>
        <v/>
      </c>
      <c r="E226" s="11">
        <f>IF(OR($B226="",$C226=""),"",$C226+IFERROR(VLOOKUP($B226,'Packages'!$A:$D,3,FALSE),30)-1+N($K226))</f>
        <v/>
      </c>
      <c r="F226" s="10">
        <f>IF(OR($A226="",$C226=""),"",COUNTIFS('Register'!$C:$C,$A226,'Register'!$A:$A,"&gt;="&amp;$C226,'Register'!$A:$A,"&lt;="&amp;$E226))</f>
        <v/>
      </c>
      <c r="G226" s="10">
        <f>IF($A226="","",IF($D226="","—",$D226-$F226))</f>
        <v/>
      </c>
      <c r="H226" s="10">
        <f>IF($A226="","",IF($E226&lt;TODAY(),"Expired",IF(AND($D226&lt;&gt;"",$G226&lt;=0),"Used up",IF(OR(AND($D226&lt;&gt;"",$G226&lt;=1),$E226-TODAY()&lt;=7),"Ending soon",IF($D226="","Unlimited","Active")))))</f>
        <v/>
      </c>
      <c r="I226" s="8" t="n"/>
      <c r="J226" s="12">
        <f>IF($B226="","",IFERROR(VLOOKUP($B226,'Packages'!$A:$D,4,FALSE),0)-N($I226))</f>
        <v/>
      </c>
    </row>
    <row r="227">
      <c r="C227" s="9" t="n"/>
      <c r="D227" s="10">
        <f>IF($B227="","",IFERROR(IF(VLOOKUP($B227,'Packages'!$A:$D,2,FALSE)="","",VLOOKUP($B227,'Packages'!$A:$D,2,FALSE)),""))</f>
        <v/>
      </c>
      <c r="E227" s="11">
        <f>IF(OR($B227="",$C227=""),"",$C227+IFERROR(VLOOKUP($B227,'Packages'!$A:$D,3,FALSE),30)-1+N($K227))</f>
        <v/>
      </c>
      <c r="F227" s="10">
        <f>IF(OR($A227="",$C227=""),"",COUNTIFS('Register'!$C:$C,$A227,'Register'!$A:$A,"&gt;="&amp;$C227,'Register'!$A:$A,"&lt;="&amp;$E227))</f>
        <v/>
      </c>
      <c r="G227" s="10">
        <f>IF($A227="","",IF($D227="","—",$D227-$F227))</f>
        <v/>
      </c>
      <c r="H227" s="10">
        <f>IF($A227="","",IF($E227&lt;TODAY(),"Expired",IF(AND($D227&lt;&gt;"",$G227&lt;=0),"Used up",IF(OR(AND($D227&lt;&gt;"",$G227&lt;=1),$E227-TODAY()&lt;=7),"Ending soon",IF($D227="","Unlimited","Active")))))</f>
        <v/>
      </c>
      <c r="I227" s="8" t="n"/>
      <c r="J227" s="12">
        <f>IF($B227="","",IFERROR(VLOOKUP($B227,'Packages'!$A:$D,4,FALSE),0)-N($I227))</f>
        <v/>
      </c>
    </row>
    <row r="228">
      <c r="C228" s="9" t="n"/>
      <c r="D228" s="10">
        <f>IF($B228="","",IFERROR(IF(VLOOKUP($B228,'Packages'!$A:$D,2,FALSE)="","",VLOOKUP($B228,'Packages'!$A:$D,2,FALSE)),""))</f>
        <v/>
      </c>
      <c r="E228" s="11">
        <f>IF(OR($B228="",$C228=""),"",$C228+IFERROR(VLOOKUP($B228,'Packages'!$A:$D,3,FALSE),30)-1+N($K228))</f>
        <v/>
      </c>
      <c r="F228" s="10">
        <f>IF(OR($A228="",$C228=""),"",COUNTIFS('Register'!$C:$C,$A228,'Register'!$A:$A,"&gt;="&amp;$C228,'Register'!$A:$A,"&lt;="&amp;$E228))</f>
        <v/>
      </c>
      <c r="G228" s="10">
        <f>IF($A228="","",IF($D228="","—",$D228-$F228))</f>
        <v/>
      </c>
      <c r="H228" s="10">
        <f>IF($A228="","",IF($E228&lt;TODAY(),"Expired",IF(AND($D228&lt;&gt;"",$G228&lt;=0),"Used up",IF(OR(AND($D228&lt;&gt;"",$G228&lt;=1),$E228-TODAY()&lt;=7),"Ending soon",IF($D228="","Unlimited","Active")))))</f>
        <v/>
      </c>
      <c r="I228" s="8" t="n"/>
      <c r="J228" s="12">
        <f>IF($B228="","",IFERROR(VLOOKUP($B228,'Packages'!$A:$D,4,FALSE),0)-N($I228))</f>
        <v/>
      </c>
    </row>
    <row r="229">
      <c r="C229" s="9" t="n"/>
      <c r="D229" s="10">
        <f>IF($B229="","",IFERROR(IF(VLOOKUP($B229,'Packages'!$A:$D,2,FALSE)="","",VLOOKUP($B229,'Packages'!$A:$D,2,FALSE)),""))</f>
        <v/>
      </c>
      <c r="E229" s="11">
        <f>IF(OR($B229="",$C229=""),"",$C229+IFERROR(VLOOKUP($B229,'Packages'!$A:$D,3,FALSE),30)-1+N($K229))</f>
        <v/>
      </c>
      <c r="F229" s="10">
        <f>IF(OR($A229="",$C229=""),"",COUNTIFS('Register'!$C:$C,$A229,'Register'!$A:$A,"&gt;="&amp;$C229,'Register'!$A:$A,"&lt;="&amp;$E229))</f>
        <v/>
      </c>
      <c r="G229" s="10">
        <f>IF($A229="","",IF($D229="","—",$D229-$F229))</f>
        <v/>
      </c>
      <c r="H229" s="10">
        <f>IF($A229="","",IF($E229&lt;TODAY(),"Expired",IF(AND($D229&lt;&gt;"",$G229&lt;=0),"Used up",IF(OR(AND($D229&lt;&gt;"",$G229&lt;=1),$E229-TODAY()&lt;=7),"Ending soon",IF($D229="","Unlimited","Active")))))</f>
        <v/>
      </c>
      <c r="I229" s="8" t="n"/>
      <c r="J229" s="12">
        <f>IF($B229="","",IFERROR(VLOOKUP($B229,'Packages'!$A:$D,4,FALSE),0)-N($I229))</f>
        <v/>
      </c>
    </row>
    <row r="230">
      <c r="C230" s="9" t="n"/>
      <c r="D230" s="10">
        <f>IF($B230="","",IFERROR(IF(VLOOKUP($B230,'Packages'!$A:$D,2,FALSE)="","",VLOOKUP($B230,'Packages'!$A:$D,2,FALSE)),""))</f>
        <v/>
      </c>
      <c r="E230" s="11">
        <f>IF(OR($B230="",$C230=""),"",$C230+IFERROR(VLOOKUP($B230,'Packages'!$A:$D,3,FALSE),30)-1+N($K230))</f>
        <v/>
      </c>
      <c r="F230" s="10">
        <f>IF(OR($A230="",$C230=""),"",COUNTIFS('Register'!$C:$C,$A230,'Register'!$A:$A,"&gt;="&amp;$C230,'Register'!$A:$A,"&lt;="&amp;$E230))</f>
        <v/>
      </c>
      <c r="G230" s="10">
        <f>IF($A230="","",IF($D230="","—",$D230-$F230))</f>
        <v/>
      </c>
      <c r="H230" s="10">
        <f>IF($A230="","",IF($E230&lt;TODAY(),"Expired",IF(AND($D230&lt;&gt;"",$G230&lt;=0),"Used up",IF(OR(AND($D230&lt;&gt;"",$G230&lt;=1),$E230-TODAY()&lt;=7),"Ending soon",IF($D230="","Unlimited","Active")))))</f>
        <v/>
      </c>
      <c r="I230" s="8" t="n"/>
      <c r="J230" s="12">
        <f>IF($B230="","",IFERROR(VLOOKUP($B230,'Packages'!$A:$D,4,FALSE),0)-N($I230))</f>
        <v/>
      </c>
    </row>
    <row r="231">
      <c r="C231" s="9" t="n"/>
      <c r="D231" s="10">
        <f>IF($B231="","",IFERROR(IF(VLOOKUP($B231,'Packages'!$A:$D,2,FALSE)="","",VLOOKUP($B231,'Packages'!$A:$D,2,FALSE)),""))</f>
        <v/>
      </c>
      <c r="E231" s="11">
        <f>IF(OR($B231="",$C231=""),"",$C231+IFERROR(VLOOKUP($B231,'Packages'!$A:$D,3,FALSE),30)-1+N($K231))</f>
        <v/>
      </c>
      <c r="F231" s="10">
        <f>IF(OR($A231="",$C231=""),"",COUNTIFS('Register'!$C:$C,$A231,'Register'!$A:$A,"&gt;="&amp;$C231,'Register'!$A:$A,"&lt;="&amp;$E231))</f>
        <v/>
      </c>
      <c r="G231" s="10">
        <f>IF($A231="","",IF($D231="","—",$D231-$F231))</f>
        <v/>
      </c>
      <c r="H231" s="10">
        <f>IF($A231="","",IF($E231&lt;TODAY(),"Expired",IF(AND($D231&lt;&gt;"",$G231&lt;=0),"Used up",IF(OR(AND($D231&lt;&gt;"",$G231&lt;=1),$E231-TODAY()&lt;=7),"Ending soon",IF($D231="","Unlimited","Active")))))</f>
        <v/>
      </c>
      <c r="I231" s="8" t="n"/>
      <c r="J231" s="12">
        <f>IF($B231="","",IFERROR(VLOOKUP($B231,'Packages'!$A:$D,4,FALSE),0)-N($I231))</f>
        <v/>
      </c>
    </row>
    <row r="232">
      <c r="C232" s="9" t="n"/>
      <c r="D232" s="10">
        <f>IF($B232="","",IFERROR(IF(VLOOKUP($B232,'Packages'!$A:$D,2,FALSE)="","",VLOOKUP($B232,'Packages'!$A:$D,2,FALSE)),""))</f>
        <v/>
      </c>
      <c r="E232" s="11">
        <f>IF(OR($B232="",$C232=""),"",$C232+IFERROR(VLOOKUP($B232,'Packages'!$A:$D,3,FALSE),30)-1+N($K232))</f>
        <v/>
      </c>
      <c r="F232" s="10">
        <f>IF(OR($A232="",$C232=""),"",COUNTIFS('Register'!$C:$C,$A232,'Register'!$A:$A,"&gt;="&amp;$C232,'Register'!$A:$A,"&lt;="&amp;$E232))</f>
        <v/>
      </c>
      <c r="G232" s="10">
        <f>IF($A232="","",IF($D232="","—",$D232-$F232))</f>
        <v/>
      </c>
      <c r="H232" s="10">
        <f>IF($A232="","",IF($E232&lt;TODAY(),"Expired",IF(AND($D232&lt;&gt;"",$G232&lt;=0),"Used up",IF(OR(AND($D232&lt;&gt;"",$G232&lt;=1),$E232-TODAY()&lt;=7),"Ending soon",IF($D232="","Unlimited","Active")))))</f>
        <v/>
      </c>
      <c r="I232" s="8" t="n"/>
      <c r="J232" s="12">
        <f>IF($B232="","",IFERROR(VLOOKUP($B232,'Packages'!$A:$D,4,FALSE),0)-N($I232))</f>
        <v/>
      </c>
    </row>
    <row r="233">
      <c r="C233" s="9" t="n"/>
      <c r="D233" s="10">
        <f>IF($B233="","",IFERROR(IF(VLOOKUP($B233,'Packages'!$A:$D,2,FALSE)="","",VLOOKUP($B233,'Packages'!$A:$D,2,FALSE)),""))</f>
        <v/>
      </c>
      <c r="E233" s="11">
        <f>IF(OR($B233="",$C233=""),"",$C233+IFERROR(VLOOKUP($B233,'Packages'!$A:$D,3,FALSE),30)-1+N($K233))</f>
        <v/>
      </c>
      <c r="F233" s="10">
        <f>IF(OR($A233="",$C233=""),"",COUNTIFS('Register'!$C:$C,$A233,'Register'!$A:$A,"&gt;="&amp;$C233,'Register'!$A:$A,"&lt;="&amp;$E233))</f>
        <v/>
      </c>
      <c r="G233" s="10">
        <f>IF($A233="","",IF($D233="","—",$D233-$F233))</f>
        <v/>
      </c>
      <c r="H233" s="10">
        <f>IF($A233="","",IF($E233&lt;TODAY(),"Expired",IF(AND($D233&lt;&gt;"",$G233&lt;=0),"Used up",IF(OR(AND($D233&lt;&gt;"",$G233&lt;=1),$E233-TODAY()&lt;=7),"Ending soon",IF($D233="","Unlimited","Active")))))</f>
        <v/>
      </c>
      <c r="I233" s="8" t="n"/>
      <c r="J233" s="12">
        <f>IF($B233="","",IFERROR(VLOOKUP($B233,'Packages'!$A:$D,4,FALSE),0)-N($I233))</f>
        <v/>
      </c>
    </row>
    <row r="234">
      <c r="C234" s="9" t="n"/>
      <c r="D234" s="10">
        <f>IF($B234="","",IFERROR(IF(VLOOKUP($B234,'Packages'!$A:$D,2,FALSE)="","",VLOOKUP($B234,'Packages'!$A:$D,2,FALSE)),""))</f>
        <v/>
      </c>
      <c r="E234" s="11">
        <f>IF(OR($B234="",$C234=""),"",$C234+IFERROR(VLOOKUP($B234,'Packages'!$A:$D,3,FALSE),30)-1+N($K234))</f>
        <v/>
      </c>
      <c r="F234" s="10">
        <f>IF(OR($A234="",$C234=""),"",COUNTIFS('Register'!$C:$C,$A234,'Register'!$A:$A,"&gt;="&amp;$C234,'Register'!$A:$A,"&lt;="&amp;$E234))</f>
        <v/>
      </c>
      <c r="G234" s="10">
        <f>IF($A234="","",IF($D234="","—",$D234-$F234))</f>
        <v/>
      </c>
      <c r="H234" s="10">
        <f>IF($A234="","",IF($E234&lt;TODAY(),"Expired",IF(AND($D234&lt;&gt;"",$G234&lt;=0),"Used up",IF(OR(AND($D234&lt;&gt;"",$G234&lt;=1),$E234-TODAY()&lt;=7),"Ending soon",IF($D234="","Unlimited","Active")))))</f>
        <v/>
      </c>
      <c r="I234" s="8" t="n"/>
      <c r="J234" s="12">
        <f>IF($B234="","",IFERROR(VLOOKUP($B234,'Packages'!$A:$D,4,FALSE),0)-N($I234))</f>
        <v/>
      </c>
    </row>
    <row r="235">
      <c r="C235" s="9" t="n"/>
      <c r="D235" s="10">
        <f>IF($B235="","",IFERROR(IF(VLOOKUP($B235,'Packages'!$A:$D,2,FALSE)="","",VLOOKUP($B235,'Packages'!$A:$D,2,FALSE)),""))</f>
        <v/>
      </c>
      <c r="E235" s="11">
        <f>IF(OR($B235="",$C235=""),"",$C235+IFERROR(VLOOKUP($B235,'Packages'!$A:$D,3,FALSE),30)-1+N($K235))</f>
        <v/>
      </c>
      <c r="F235" s="10">
        <f>IF(OR($A235="",$C235=""),"",COUNTIFS('Register'!$C:$C,$A235,'Register'!$A:$A,"&gt;="&amp;$C235,'Register'!$A:$A,"&lt;="&amp;$E235))</f>
        <v/>
      </c>
      <c r="G235" s="10">
        <f>IF($A235="","",IF($D235="","—",$D235-$F235))</f>
        <v/>
      </c>
      <c r="H235" s="10">
        <f>IF($A235="","",IF($E235&lt;TODAY(),"Expired",IF(AND($D235&lt;&gt;"",$G235&lt;=0),"Used up",IF(OR(AND($D235&lt;&gt;"",$G235&lt;=1),$E235-TODAY()&lt;=7),"Ending soon",IF($D235="","Unlimited","Active")))))</f>
        <v/>
      </c>
      <c r="I235" s="8" t="n"/>
      <c r="J235" s="12">
        <f>IF($B235="","",IFERROR(VLOOKUP($B235,'Packages'!$A:$D,4,FALSE),0)-N($I235))</f>
        <v/>
      </c>
    </row>
    <row r="236">
      <c r="C236" s="9" t="n"/>
      <c r="D236" s="10">
        <f>IF($B236="","",IFERROR(IF(VLOOKUP($B236,'Packages'!$A:$D,2,FALSE)="","",VLOOKUP($B236,'Packages'!$A:$D,2,FALSE)),""))</f>
        <v/>
      </c>
      <c r="E236" s="11">
        <f>IF(OR($B236="",$C236=""),"",$C236+IFERROR(VLOOKUP($B236,'Packages'!$A:$D,3,FALSE),30)-1+N($K236))</f>
        <v/>
      </c>
      <c r="F236" s="10">
        <f>IF(OR($A236="",$C236=""),"",COUNTIFS('Register'!$C:$C,$A236,'Register'!$A:$A,"&gt;="&amp;$C236,'Register'!$A:$A,"&lt;="&amp;$E236))</f>
        <v/>
      </c>
      <c r="G236" s="10">
        <f>IF($A236="","",IF($D236="","—",$D236-$F236))</f>
        <v/>
      </c>
      <c r="H236" s="10">
        <f>IF($A236="","",IF($E236&lt;TODAY(),"Expired",IF(AND($D236&lt;&gt;"",$G236&lt;=0),"Used up",IF(OR(AND($D236&lt;&gt;"",$G236&lt;=1),$E236-TODAY()&lt;=7),"Ending soon",IF($D236="","Unlimited","Active")))))</f>
        <v/>
      </c>
      <c r="I236" s="8" t="n"/>
      <c r="J236" s="12">
        <f>IF($B236="","",IFERROR(VLOOKUP($B236,'Packages'!$A:$D,4,FALSE),0)-N($I236))</f>
        <v/>
      </c>
    </row>
    <row r="237">
      <c r="C237" s="9" t="n"/>
      <c r="D237" s="10">
        <f>IF($B237="","",IFERROR(IF(VLOOKUP($B237,'Packages'!$A:$D,2,FALSE)="","",VLOOKUP($B237,'Packages'!$A:$D,2,FALSE)),""))</f>
        <v/>
      </c>
      <c r="E237" s="11">
        <f>IF(OR($B237="",$C237=""),"",$C237+IFERROR(VLOOKUP($B237,'Packages'!$A:$D,3,FALSE),30)-1+N($K237))</f>
        <v/>
      </c>
      <c r="F237" s="10">
        <f>IF(OR($A237="",$C237=""),"",COUNTIFS('Register'!$C:$C,$A237,'Register'!$A:$A,"&gt;="&amp;$C237,'Register'!$A:$A,"&lt;="&amp;$E237))</f>
        <v/>
      </c>
      <c r="G237" s="10">
        <f>IF($A237="","",IF($D237="","—",$D237-$F237))</f>
        <v/>
      </c>
      <c r="H237" s="10">
        <f>IF($A237="","",IF($E237&lt;TODAY(),"Expired",IF(AND($D237&lt;&gt;"",$G237&lt;=0),"Used up",IF(OR(AND($D237&lt;&gt;"",$G237&lt;=1),$E237-TODAY()&lt;=7),"Ending soon",IF($D237="","Unlimited","Active")))))</f>
        <v/>
      </c>
      <c r="I237" s="8" t="n"/>
      <c r="J237" s="12">
        <f>IF($B237="","",IFERROR(VLOOKUP($B237,'Packages'!$A:$D,4,FALSE),0)-N($I237))</f>
        <v/>
      </c>
    </row>
    <row r="238">
      <c r="C238" s="9" t="n"/>
      <c r="D238" s="10">
        <f>IF($B238="","",IFERROR(IF(VLOOKUP($B238,'Packages'!$A:$D,2,FALSE)="","",VLOOKUP($B238,'Packages'!$A:$D,2,FALSE)),""))</f>
        <v/>
      </c>
      <c r="E238" s="11">
        <f>IF(OR($B238="",$C238=""),"",$C238+IFERROR(VLOOKUP($B238,'Packages'!$A:$D,3,FALSE),30)-1+N($K238))</f>
        <v/>
      </c>
      <c r="F238" s="10">
        <f>IF(OR($A238="",$C238=""),"",COUNTIFS('Register'!$C:$C,$A238,'Register'!$A:$A,"&gt;="&amp;$C238,'Register'!$A:$A,"&lt;="&amp;$E238))</f>
        <v/>
      </c>
      <c r="G238" s="10">
        <f>IF($A238="","",IF($D238="","—",$D238-$F238))</f>
        <v/>
      </c>
      <c r="H238" s="10">
        <f>IF($A238="","",IF($E238&lt;TODAY(),"Expired",IF(AND($D238&lt;&gt;"",$G238&lt;=0),"Used up",IF(OR(AND($D238&lt;&gt;"",$G238&lt;=1),$E238-TODAY()&lt;=7),"Ending soon",IF($D238="","Unlimited","Active")))))</f>
        <v/>
      </c>
      <c r="I238" s="8" t="n"/>
      <c r="J238" s="12">
        <f>IF($B238="","",IFERROR(VLOOKUP($B238,'Packages'!$A:$D,4,FALSE),0)-N($I238))</f>
        <v/>
      </c>
    </row>
    <row r="239">
      <c r="C239" s="9" t="n"/>
      <c r="D239" s="10">
        <f>IF($B239="","",IFERROR(IF(VLOOKUP($B239,'Packages'!$A:$D,2,FALSE)="","",VLOOKUP($B239,'Packages'!$A:$D,2,FALSE)),""))</f>
        <v/>
      </c>
      <c r="E239" s="11">
        <f>IF(OR($B239="",$C239=""),"",$C239+IFERROR(VLOOKUP($B239,'Packages'!$A:$D,3,FALSE),30)-1+N($K239))</f>
        <v/>
      </c>
      <c r="F239" s="10">
        <f>IF(OR($A239="",$C239=""),"",COUNTIFS('Register'!$C:$C,$A239,'Register'!$A:$A,"&gt;="&amp;$C239,'Register'!$A:$A,"&lt;="&amp;$E239))</f>
        <v/>
      </c>
      <c r="G239" s="10">
        <f>IF($A239="","",IF($D239="","—",$D239-$F239))</f>
        <v/>
      </c>
      <c r="H239" s="10">
        <f>IF($A239="","",IF($E239&lt;TODAY(),"Expired",IF(AND($D239&lt;&gt;"",$G239&lt;=0),"Used up",IF(OR(AND($D239&lt;&gt;"",$G239&lt;=1),$E239-TODAY()&lt;=7),"Ending soon",IF($D239="","Unlimited","Active")))))</f>
        <v/>
      </c>
      <c r="I239" s="8" t="n"/>
      <c r="J239" s="12">
        <f>IF($B239="","",IFERROR(VLOOKUP($B239,'Packages'!$A:$D,4,FALSE),0)-N($I239))</f>
        <v/>
      </c>
    </row>
    <row r="240">
      <c r="C240" s="9" t="n"/>
      <c r="D240" s="10">
        <f>IF($B240="","",IFERROR(IF(VLOOKUP($B240,'Packages'!$A:$D,2,FALSE)="","",VLOOKUP($B240,'Packages'!$A:$D,2,FALSE)),""))</f>
        <v/>
      </c>
      <c r="E240" s="11">
        <f>IF(OR($B240="",$C240=""),"",$C240+IFERROR(VLOOKUP($B240,'Packages'!$A:$D,3,FALSE),30)-1+N($K240))</f>
        <v/>
      </c>
      <c r="F240" s="10">
        <f>IF(OR($A240="",$C240=""),"",COUNTIFS('Register'!$C:$C,$A240,'Register'!$A:$A,"&gt;="&amp;$C240,'Register'!$A:$A,"&lt;="&amp;$E240))</f>
        <v/>
      </c>
      <c r="G240" s="10">
        <f>IF($A240="","",IF($D240="","—",$D240-$F240))</f>
        <v/>
      </c>
      <c r="H240" s="10">
        <f>IF($A240="","",IF($E240&lt;TODAY(),"Expired",IF(AND($D240&lt;&gt;"",$G240&lt;=0),"Used up",IF(OR(AND($D240&lt;&gt;"",$G240&lt;=1),$E240-TODAY()&lt;=7),"Ending soon",IF($D240="","Unlimited","Active")))))</f>
        <v/>
      </c>
      <c r="I240" s="8" t="n"/>
      <c r="J240" s="12">
        <f>IF($B240="","",IFERROR(VLOOKUP($B240,'Packages'!$A:$D,4,FALSE),0)-N($I240))</f>
        <v/>
      </c>
    </row>
    <row r="241">
      <c r="C241" s="9" t="n"/>
      <c r="D241" s="10">
        <f>IF($B241="","",IFERROR(IF(VLOOKUP($B241,'Packages'!$A:$D,2,FALSE)="","",VLOOKUP($B241,'Packages'!$A:$D,2,FALSE)),""))</f>
        <v/>
      </c>
      <c r="E241" s="11">
        <f>IF(OR($B241="",$C241=""),"",$C241+IFERROR(VLOOKUP($B241,'Packages'!$A:$D,3,FALSE),30)-1+N($K241))</f>
        <v/>
      </c>
      <c r="F241" s="10">
        <f>IF(OR($A241="",$C241=""),"",COUNTIFS('Register'!$C:$C,$A241,'Register'!$A:$A,"&gt;="&amp;$C241,'Register'!$A:$A,"&lt;="&amp;$E241))</f>
        <v/>
      </c>
      <c r="G241" s="10">
        <f>IF($A241="","",IF($D241="","—",$D241-$F241))</f>
        <v/>
      </c>
      <c r="H241" s="10">
        <f>IF($A241="","",IF($E241&lt;TODAY(),"Expired",IF(AND($D241&lt;&gt;"",$G241&lt;=0),"Used up",IF(OR(AND($D241&lt;&gt;"",$G241&lt;=1),$E241-TODAY()&lt;=7),"Ending soon",IF($D241="","Unlimited","Active")))))</f>
        <v/>
      </c>
      <c r="I241" s="8" t="n"/>
      <c r="J241" s="12">
        <f>IF($B241="","",IFERROR(VLOOKUP($B241,'Packages'!$A:$D,4,FALSE),0)-N($I241))</f>
        <v/>
      </c>
    </row>
    <row r="242">
      <c r="C242" s="9" t="n"/>
      <c r="D242" s="10">
        <f>IF($B242="","",IFERROR(IF(VLOOKUP($B242,'Packages'!$A:$D,2,FALSE)="","",VLOOKUP($B242,'Packages'!$A:$D,2,FALSE)),""))</f>
        <v/>
      </c>
      <c r="E242" s="11">
        <f>IF(OR($B242="",$C242=""),"",$C242+IFERROR(VLOOKUP($B242,'Packages'!$A:$D,3,FALSE),30)-1+N($K242))</f>
        <v/>
      </c>
      <c r="F242" s="10">
        <f>IF(OR($A242="",$C242=""),"",COUNTIFS('Register'!$C:$C,$A242,'Register'!$A:$A,"&gt;="&amp;$C242,'Register'!$A:$A,"&lt;="&amp;$E242))</f>
        <v/>
      </c>
      <c r="G242" s="10">
        <f>IF($A242="","",IF($D242="","—",$D242-$F242))</f>
        <v/>
      </c>
      <c r="H242" s="10">
        <f>IF($A242="","",IF($E242&lt;TODAY(),"Expired",IF(AND($D242&lt;&gt;"",$G242&lt;=0),"Used up",IF(OR(AND($D242&lt;&gt;"",$G242&lt;=1),$E242-TODAY()&lt;=7),"Ending soon",IF($D242="","Unlimited","Active")))))</f>
        <v/>
      </c>
      <c r="I242" s="8" t="n"/>
      <c r="J242" s="12">
        <f>IF($B242="","",IFERROR(VLOOKUP($B242,'Packages'!$A:$D,4,FALSE),0)-N($I242))</f>
        <v/>
      </c>
    </row>
    <row r="243">
      <c r="C243" s="9" t="n"/>
      <c r="D243" s="10">
        <f>IF($B243="","",IFERROR(IF(VLOOKUP($B243,'Packages'!$A:$D,2,FALSE)="","",VLOOKUP($B243,'Packages'!$A:$D,2,FALSE)),""))</f>
        <v/>
      </c>
      <c r="E243" s="11">
        <f>IF(OR($B243="",$C243=""),"",$C243+IFERROR(VLOOKUP($B243,'Packages'!$A:$D,3,FALSE),30)-1+N($K243))</f>
        <v/>
      </c>
      <c r="F243" s="10">
        <f>IF(OR($A243="",$C243=""),"",COUNTIFS('Register'!$C:$C,$A243,'Register'!$A:$A,"&gt;="&amp;$C243,'Register'!$A:$A,"&lt;="&amp;$E243))</f>
        <v/>
      </c>
      <c r="G243" s="10">
        <f>IF($A243="","",IF($D243="","—",$D243-$F243))</f>
        <v/>
      </c>
      <c r="H243" s="10">
        <f>IF($A243="","",IF($E243&lt;TODAY(),"Expired",IF(AND($D243&lt;&gt;"",$G243&lt;=0),"Used up",IF(OR(AND($D243&lt;&gt;"",$G243&lt;=1),$E243-TODAY()&lt;=7),"Ending soon",IF($D243="","Unlimited","Active")))))</f>
        <v/>
      </c>
      <c r="I243" s="8" t="n"/>
      <c r="J243" s="12">
        <f>IF($B243="","",IFERROR(VLOOKUP($B243,'Packages'!$A:$D,4,FALSE),0)-N($I243))</f>
        <v/>
      </c>
    </row>
    <row r="244">
      <c r="C244" s="9" t="n"/>
      <c r="D244" s="10">
        <f>IF($B244="","",IFERROR(IF(VLOOKUP($B244,'Packages'!$A:$D,2,FALSE)="","",VLOOKUP($B244,'Packages'!$A:$D,2,FALSE)),""))</f>
        <v/>
      </c>
      <c r="E244" s="11">
        <f>IF(OR($B244="",$C244=""),"",$C244+IFERROR(VLOOKUP($B244,'Packages'!$A:$D,3,FALSE),30)-1+N($K244))</f>
        <v/>
      </c>
      <c r="F244" s="10">
        <f>IF(OR($A244="",$C244=""),"",COUNTIFS('Register'!$C:$C,$A244,'Register'!$A:$A,"&gt;="&amp;$C244,'Register'!$A:$A,"&lt;="&amp;$E244))</f>
        <v/>
      </c>
      <c r="G244" s="10">
        <f>IF($A244="","",IF($D244="","—",$D244-$F244))</f>
        <v/>
      </c>
      <c r="H244" s="10">
        <f>IF($A244="","",IF($E244&lt;TODAY(),"Expired",IF(AND($D244&lt;&gt;"",$G244&lt;=0),"Used up",IF(OR(AND($D244&lt;&gt;"",$G244&lt;=1),$E244-TODAY()&lt;=7),"Ending soon",IF($D244="","Unlimited","Active")))))</f>
        <v/>
      </c>
      <c r="I244" s="8" t="n"/>
      <c r="J244" s="12">
        <f>IF($B244="","",IFERROR(VLOOKUP($B244,'Packages'!$A:$D,4,FALSE),0)-N($I244))</f>
        <v/>
      </c>
    </row>
    <row r="245">
      <c r="C245" s="9" t="n"/>
      <c r="D245" s="10">
        <f>IF($B245="","",IFERROR(IF(VLOOKUP($B245,'Packages'!$A:$D,2,FALSE)="","",VLOOKUP($B245,'Packages'!$A:$D,2,FALSE)),""))</f>
        <v/>
      </c>
      <c r="E245" s="11">
        <f>IF(OR($B245="",$C245=""),"",$C245+IFERROR(VLOOKUP($B245,'Packages'!$A:$D,3,FALSE),30)-1+N($K245))</f>
        <v/>
      </c>
      <c r="F245" s="10">
        <f>IF(OR($A245="",$C245=""),"",COUNTIFS('Register'!$C:$C,$A245,'Register'!$A:$A,"&gt;="&amp;$C245,'Register'!$A:$A,"&lt;="&amp;$E245))</f>
        <v/>
      </c>
      <c r="G245" s="10">
        <f>IF($A245="","",IF($D245="","—",$D245-$F245))</f>
        <v/>
      </c>
      <c r="H245" s="10">
        <f>IF($A245="","",IF($E245&lt;TODAY(),"Expired",IF(AND($D245&lt;&gt;"",$G245&lt;=0),"Used up",IF(OR(AND($D245&lt;&gt;"",$G245&lt;=1),$E245-TODAY()&lt;=7),"Ending soon",IF($D245="","Unlimited","Active")))))</f>
        <v/>
      </c>
      <c r="I245" s="8" t="n"/>
      <c r="J245" s="12">
        <f>IF($B245="","",IFERROR(VLOOKUP($B245,'Packages'!$A:$D,4,FALSE),0)-N($I245))</f>
        <v/>
      </c>
    </row>
    <row r="246">
      <c r="C246" s="9" t="n"/>
      <c r="D246" s="10">
        <f>IF($B246="","",IFERROR(IF(VLOOKUP($B246,'Packages'!$A:$D,2,FALSE)="","",VLOOKUP($B246,'Packages'!$A:$D,2,FALSE)),""))</f>
        <v/>
      </c>
      <c r="E246" s="11">
        <f>IF(OR($B246="",$C246=""),"",$C246+IFERROR(VLOOKUP($B246,'Packages'!$A:$D,3,FALSE),30)-1+N($K246))</f>
        <v/>
      </c>
      <c r="F246" s="10">
        <f>IF(OR($A246="",$C246=""),"",COUNTIFS('Register'!$C:$C,$A246,'Register'!$A:$A,"&gt;="&amp;$C246,'Register'!$A:$A,"&lt;="&amp;$E246))</f>
        <v/>
      </c>
      <c r="G246" s="10">
        <f>IF($A246="","",IF($D246="","—",$D246-$F246))</f>
        <v/>
      </c>
      <c r="H246" s="10">
        <f>IF($A246="","",IF($E246&lt;TODAY(),"Expired",IF(AND($D246&lt;&gt;"",$G246&lt;=0),"Used up",IF(OR(AND($D246&lt;&gt;"",$G246&lt;=1),$E246-TODAY()&lt;=7),"Ending soon",IF($D246="","Unlimited","Active")))))</f>
        <v/>
      </c>
      <c r="I246" s="8" t="n"/>
      <c r="J246" s="12">
        <f>IF($B246="","",IFERROR(VLOOKUP($B246,'Packages'!$A:$D,4,FALSE),0)-N($I246))</f>
        <v/>
      </c>
    </row>
    <row r="247">
      <c r="C247" s="9" t="n"/>
      <c r="D247" s="10">
        <f>IF($B247="","",IFERROR(IF(VLOOKUP($B247,'Packages'!$A:$D,2,FALSE)="","",VLOOKUP($B247,'Packages'!$A:$D,2,FALSE)),""))</f>
        <v/>
      </c>
      <c r="E247" s="11">
        <f>IF(OR($B247="",$C247=""),"",$C247+IFERROR(VLOOKUP($B247,'Packages'!$A:$D,3,FALSE),30)-1+N($K247))</f>
        <v/>
      </c>
      <c r="F247" s="10">
        <f>IF(OR($A247="",$C247=""),"",COUNTIFS('Register'!$C:$C,$A247,'Register'!$A:$A,"&gt;="&amp;$C247,'Register'!$A:$A,"&lt;="&amp;$E247))</f>
        <v/>
      </c>
      <c r="G247" s="10">
        <f>IF($A247="","",IF($D247="","—",$D247-$F247))</f>
        <v/>
      </c>
      <c r="H247" s="10">
        <f>IF($A247="","",IF($E247&lt;TODAY(),"Expired",IF(AND($D247&lt;&gt;"",$G247&lt;=0),"Used up",IF(OR(AND($D247&lt;&gt;"",$G247&lt;=1),$E247-TODAY()&lt;=7),"Ending soon",IF($D247="","Unlimited","Active")))))</f>
        <v/>
      </c>
      <c r="I247" s="8" t="n"/>
      <c r="J247" s="12">
        <f>IF($B247="","",IFERROR(VLOOKUP($B247,'Packages'!$A:$D,4,FALSE),0)-N($I247))</f>
        <v/>
      </c>
    </row>
    <row r="248">
      <c r="C248" s="9" t="n"/>
      <c r="D248" s="10">
        <f>IF($B248="","",IFERROR(IF(VLOOKUP($B248,'Packages'!$A:$D,2,FALSE)="","",VLOOKUP($B248,'Packages'!$A:$D,2,FALSE)),""))</f>
        <v/>
      </c>
      <c r="E248" s="11">
        <f>IF(OR($B248="",$C248=""),"",$C248+IFERROR(VLOOKUP($B248,'Packages'!$A:$D,3,FALSE),30)-1+N($K248))</f>
        <v/>
      </c>
      <c r="F248" s="10">
        <f>IF(OR($A248="",$C248=""),"",COUNTIFS('Register'!$C:$C,$A248,'Register'!$A:$A,"&gt;="&amp;$C248,'Register'!$A:$A,"&lt;="&amp;$E248))</f>
        <v/>
      </c>
      <c r="G248" s="10">
        <f>IF($A248="","",IF($D248="","—",$D248-$F248))</f>
        <v/>
      </c>
      <c r="H248" s="10">
        <f>IF($A248="","",IF($E248&lt;TODAY(),"Expired",IF(AND($D248&lt;&gt;"",$G248&lt;=0),"Used up",IF(OR(AND($D248&lt;&gt;"",$G248&lt;=1),$E248-TODAY()&lt;=7),"Ending soon",IF($D248="","Unlimited","Active")))))</f>
        <v/>
      </c>
      <c r="I248" s="8" t="n"/>
      <c r="J248" s="12">
        <f>IF($B248="","",IFERROR(VLOOKUP($B248,'Packages'!$A:$D,4,FALSE),0)-N($I248))</f>
        <v/>
      </c>
    </row>
    <row r="249">
      <c r="C249" s="9" t="n"/>
      <c r="D249" s="10">
        <f>IF($B249="","",IFERROR(IF(VLOOKUP($B249,'Packages'!$A:$D,2,FALSE)="","",VLOOKUP($B249,'Packages'!$A:$D,2,FALSE)),""))</f>
        <v/>
      </c>
      <c r="E249" s="11">
        <f>IF(OR($B249="",$C249=""),"",$C249+IFERROR(VLOOKUP($B249,'Packages'!$A:$D,3,FALSE),30)-1+N($K249))</f>
        <v/>
      </c>
      <c r="F249" s="10">
        <f>IF(OR($A249="",$C249=""),"",COUNTIFS('Register'!$C:$C,$A249,'Register'!$A:$A,"&gt;="&amp;$C249,'Register'!$A:$A,"&lt;="&amp;$E249))</f>
        <v/>
      </c>
      <c r="G249" s="10">
        <f>IF($A249="","",IF($D249="","—",$D249-$F249))</f>
        <v/>
      </c>
      <c r="H249" s="10">
        <f>IF($A249="","",IF($E249&lt;TODAY(),"Expired",IF(AND($D249&lt;&gt;"",$G249&lt;=0),"Used up",IF(OR(AND($D249&lt;&gt;"",$G249&lt;=1),$E249-TODAY()&lt;=7),"Ending soon",IF($D249="","Unlimited","Active")))))</f>
        <v/>
      </c>
      <c r="I249" s="8" t="n"/>
      <c r="J249" s="12">
        <f>IF($B249="","",IFERROR(VLOOKUP($B249,'Packages'!$A:$D,4,FALSE),0)-N($I249))</f>
        <v/>
      </c>
    </row>
    <row r="250">
      <c r="C250" s="9" t="n"/>
      <c r="D250" s="10">
        <f>IF($B250="","",IFERROR(IF(VLOOKUP($B250,'Packages'!$A:$D,2,FALSE)="","",VLOOKUP($B250,'Packages'!$A:$D,2,FALSE)),""))</f>
        <v/>
      </c>
      <c r="E250" s="11">
        <f>IF(OR($B250="",$C250=""),"",$C250+IFERROR(VLOOKUP($B250,'Packages'!$A:$D,3,FALSE),30)-1+N($K250))</f>
        <v/>
      </c>
      <c r="F250" s="10">
        <f>IF(OR($A250="",$C250=""),"",COUNTIFS('Register'!$C:$C,$A250,'Register'!$A:$A,"&gt;="&amp;$C250,'Register'!$A:$A,"&lt;="&amp;$E250))</f>
        <v/>
      </c>
      <c r="G250" s="10">
        <f>IF($A250="","",IF($D250="","—",$D250-$F250))</f>
        <v/>
      </c>
      <c r="H250" s="10">
        <f>IF($A250="","",IF($E250&lt;TODAY(),"Expired",IF(AND($D250&lt;&gt;"",$G250&lt;=0),"Used up",IF(OR(AND($D250&lt;&gt;"",$G250&lt;=1),$E250-TODAY()&lt;=7),"Ending soon",IF($D250="","Unlimited","Active")))))</f>
        <v/>
      </c>
      <c r="I250" s="8" t="n"/>
      <c r="J250" s="12">
        <f>IF($B250="","",IFERROR(VLOOKUP($B250,'Packages'!$A:$D,4,FALSE),0)-N($I250))</f>
        <v/>
      </c>
    </row>
    <row r="251">
      <c r="C251" s="9" t="n"/>
      <c r="D251" s="10">
        <f>IF($B251="","",IFERROR(IF(VLOOKUP($B251,'Packages'!$A:$D,2,FALSE)="","",VLOOKUP($B251,'Packages'!$A:$D,2,FALSE)),""))</f>
        <v/>
      </c>
      <c r="E251" s="11">
        <f>IF(OR($B251="",$C251=""),"",$C251+IFERROR(VLOOKUP($B251,'Packages'!$A:$D,3,FALSE),30)-1+N($K251))</f>
        <v/>
      </c>
      <c r="F251" s="10">
        <f>IF(OR($A251="",$C251=""),"",COUNTIFS('Register'!$C:$C,$A251,'Register'!$A:$A,"&gt;="&amp;$C251,'Register'!$A:$A,"&lt;="&amp;$E251))</f>
        <v/>
      </c>
      <c r="G251" s="10">
        <f>IF($A251="","",IF($D251="","—",$D251-$F251))</f>
        <v/>
      </c>
      <c r="H251" s="10">
        <f>IF($A251="","",IF($E251&lt;TODAY(),"Expired",IF(AND($D251&lt;&gt;"",$G251&lt;=0),"Used up",IF(OR(AND($D251&lt;&gt;"",$G251&lt;=1),$E251-TODAY()&lt;=7),"Ending soon",IF($D251="","Unlimited","Active")))))</f>
        <v/>
      </c>
      <c r="I251" s="8" t="n"/>
      <c r="J251" s="12">
        <f>IF($B251="","",IFERROR(VLOOKUP($B251,'Packages'!$A:$D,4,FALSE),0)-N($I251))</f>
        <v/>
      </c>
    </row>
    <row r="252">
      <c r="C252" s="9" t="n"/>
      <c r="D252" s="10">
        <f>IF($B252="","",IFERROR(IF(VLOOKUP($B252,'Packages'!$A:$D,2,FALSE)="","",VLOOKUP($B252,'Packages'!$A:$D,2,FALSE)),""))</f>
        <v/>
      </c>
      <c r="E252" s="11">
        <f>IF(OR($B252="",$C252=""),"",$C252+IFERROR(VLOOKUP($B252,'Packages'!$A:$D,3,FALSE),30)-1+N($K252))</f>
        <v/>
      </c>
      <c r="F252" s="10">
        <f>IF(OR($A252="",$C252=""),"",COUNTIFS('Register'!$C:$C,$A252,'Register'!$A:$A,"&gt;="&amp;$C252,'Register'!$A:$A,"&lt;="&amp;$E252))</f>
        <v/>
      </c>
      <c r="G252" s="10">
        <f>IF($A252="","",IF($D252="","—",$D252-$F252))</f>
        <v/>
      </c>
      <c r="H252" s="10">
        <f>IF($A252="","",IF($E252&lt;TODAY(),"Expired",IF(AND($D252&lt;&gt;"",$G252&lt;=0),"Used up",IF(OR(AND($D252&lt;&gt;"",$G252&lt;=1),$E252-TODAY()&lt;=7),"Ending soon",IF($D252="","Unlimited","Active")))))</f>
        <v/>
      </c>
      <c r="I252" s="8" t="n"/>
      <c r="J252" s="12">
        <f>IF($B252="","",IFERROR(VLOOKUP($B252,'Packages'!$A:$D,4,FALSE),0)-N($I252))</f>
        <v/>
      </c>
    </row>
    <row r="253">
      <c r="C253" s="9" t="n"/>
      <c r="D253" s="10">
        <f>IF($B253="","",IFERROR(IF(VLOOKUP($B253,'Packages'!$A:$D,2,FALSE)="","",VLOOKUP($B253,'Packages'!$A:$D,2,FALSE)),""))</f>
        <v/>
      </c>
      <c r="E253" s="11">
        <f>IF(OR($B253="",$C253=""),"",$C253+IFERROR(VLOOKUP($B253,'Packages'!$A:$D,3,FALSE),30)-1+N($K253))</f>
        <v/>
      </c>
      <c r="F253" s="10">
        <f>IF(OR($A253="",$C253=""),"",COUNTIFS('Register'!$C:$C,$A253,'Register'!$A:$A,"&gt;="&amp;$C253,'Register'!$A:$A,"&lt;="&amp;$E253))</f>
        <v/>
      </c>
      <c r="G253" s="10">
        <f>IF($A253="","",IF($D253="","—",$D253-$F253))</f>
        <v/>
      </c>
      <c r="H253" s="10">
        <f>IF($A253="","",IF($E253&lt;TODAY(),"Expired",IF(AND($D253&lt;&gt;"",$G253&lt;=0),"Used up",IF(OR(AND($D253&lt;&gt;"",$G253&lt;=1),$E253-TODAY()&lt;=7),"Ending soon",IF($D253="","Unlimited","Active")))))</f>
        <v/>
      </c>
      <c r="I253" s="8" t="n"/>
      <c r="J253" s="12">
        <f>IF($B253="","",IFERROR(VLOOKUP($B253,'Packages'!$A:$D,4,FALSE),0)-N($I253))</f>
        <v/>
      </c>
    </row>
    <row r="254">
      <c r="C254" s="9" t="n"/>
      <c r="D254" s="10">
        <f>IF($B254="","",IFERROR(IF(VLOOKUP($B254,'Packages'!$A:$D,2,FALSE)="","",VLOOKUP($B254,'Packages'!$A:$D,2,FALSE)),""))</f>
        <v/>
      </c>
      <c r="E254" s="11">
        <f>IF(OR($B254="",$C254=""),"",$C254+IFERROR(VLOOKUP($B254,'Packages'!$A:$D,3,FALSE),30)-1+N($K254))</f>
        <v/>
      </c>
      <c r="F254" s="10">
        <f>IF(OR($A254="",$C254=""),"",COUNTIFS('Register'!$C:$C,$A254,'Register'!$A:$A,"&gt;="&amp;$C254,'Register'!$A:$A,"&lt;="&amp;$E254))</f>
        <v/>
      </c>
      <c r="G254" s="10">
        <f>IF($A254="","",IF($D254="","—",$D254-$F254))</f>
        <v/>
      </c>
      <c r="H254" s="10">
        <f>IF($A254="","",IF($E254&lt;TODAY(),"Expired",IF(AND($D254&lt;&gt;"",$G254&lt;=0),"Used up",IF(OR(AND($D254&lt;&gt;"",$G254&lt;=1),$E254-TODAY()&lt;=7),"Ending soon",IF($D254="","Unlimited","Active")))))</f>
        <v/>
      </c>
      <c r="I254" s="8" t="n"/>
      <c r="J254" s="12">
        <f>IF($B254="","",IFERROR(VLOOKUP($B254,'Packages'!$A:$D,4,FALSE),0)-N($I254))</f>
        <v/>
      </c>
    </row>
    <row r="255">
      <c r="C255" s="9" t="n"/>
      <c r="D255" s="10">
        <f>IF($B255="","",IFERROR(IF(VLOOKUP($B255,'Packages'!$A:$D,2,FALSE)="","",VLOOKUP($B255,'Packages'!$A:$D,2,FALSE)),""))</f>
        <v/>
      </c>
      <c r="E255" s="11">
        <f>IF(OR($B255="",$C255=""),"",$C255+IFERROR(VLOOKUP($B255,'Packages'!$A:$D,3,FALSE),30)-1+N($K255))</f>
        <v/>
      </c>
      <c r="F255" s="10">
        <f>IF(OR($A255="",$C255=""),"",COUNTIFS('Register'!$C:$C,$A255,'Register'!$A:$A,"&gt;="&amp;$C255,'Register'!$A:$A,"&lt;="&amp;$E255))</f>
        <v/>
      </c>
      <c r="G255" s="10">
        <f>IF($A255="","",IF($D255="","—",$D255-$F255))</f>
        <v/>
      </c>
      <c r="H255" s="10">
        <f>IF($A255="","",IF($E255&lt;TODAY(),"Expired",IF(AND($D255&lt;&gt;"",$G255&lt;=0),"Used up",IF(OR(AND($D255&lt;&gt;"",$G255&lt;=1),$E255-TODAY()&lt;=7),"Ending soon",IF($D255="","Unlimited","Active")))))</f>
        <v/>
      </c>
      <c r="I255" s="8" t="n"/>
      <c r="J255" s="12">
        <f>IF($B255="","",IFERROR(VLOOKUP($B255,'Packages'!$A:$D,4,FALSE),0)-N($I255))</f>
        <v/>
      </c>
    </row>
    <row r="256">
      <c r="C256" s="9" t="n"/>
      <c r="D256" s="10">
        <f>IF($B256="","",IFERROR(IF(VLOOKUP($B256,'Packages'!$A:$D,2,FALSE)="","",VLOOKUP($B256,'Packages'!$A:$D,2,FALSE)),""))</f>
        <v/>
      </c>
      <c r="E256" s="11">
        <f>IF(OR($B256="",$C256=""),"",$C256+IFERROR(VLOOKUP($B256,'Packages'!$A:$D,3,FALSE),30)-1+N($K256))</f>
        <v/>
      </c>
      <c r="F256" s="10">
        <f>IF(OR($A256="",$C256=""),"",COUNTIFS('Register'!$C:$C,$A256,'Register'!$A:$A,"&gt;="&amp;$C256,'Register'!$A:$A,"&lt;="&amp;$E256))</f>
        <v/>
      </c>
      <c r="G256" s="10">
        <f>IF($A256="","",IF($D256="","—",$D256-$F256))</f>
        <v/>
      </c>
      <c r="H256" s="10">
        <f>IF($A256="","",IF($E256&lt;TODAY(),"Expired",IF(AND($D256&lt;&gt;"",$G256&lt;=0),"Used up",IF(OR(AND($D256&lt;&gt;"",$G256&lt;=1),$E256-TODAY()&lt;=7),"Ending soon",IF($D256="","Unlimited","Active")))))</f>
        <v/>
      </c>
      <c r="I256" s="8" t="n"/>
      <c r="J256" s="12">
        <f>IF($B256="","",IFERROR(VLOOKUP($B256,'Packages'!$A:$D,4,FALSE),0)-N($I256))</f>
        <v/>
      </c>
    </row>
    <row r="257">
      <c r="C257" s="9" t="n"/>
      <c r="D257" s="10">
        <f>IF($B257="","",IFERROR(IF(VLOOKUP($B257,'Packages'!$A:$D,2,FALSE)="","",VLOOKUP($B257,'Packages'!$A:$D,2,FALSE)),""))</f>
        <v/>
      </c>
      <c r="E257" s="11">
        <f>IF(OR($B257="",$C257=""),"",$C257+IFERROR(VLOOKUP($B257,'Packages'!$A:$D,3,FALSE),30)-1+N($K257))</f>
        <v/>
      </c>
      <c r="F257" s="10">
        <f>IF(OR($A257="",$C257=""),"",COUNTIFS('Register'!$C:$C,$A257,'Register'!$A:$A,"&gt;="&amp;$C257,'Register'!$A:$A,"&lt;="&amp;$E257))</f>
        <v/>
      </c>
      <c r="G257" s="10">
        <f>IF($A257="","",IF($D257="","—",$D257-$F257))</f>
        <v/>
      </c>
      <c r="H257" s="10">
        <f>IF($A257="","",IF($E257&lt;TODAY(),"Expired",IF(AND($D257&lt;&gt;"",$G257&lt;=0),"Used up",IF(OR(AND($D257&lt;&gt;"",$G257&lt;=1),$E257-TODAY()&lt;=7),"Ending soon",IF($D257="","Unlimited","Active")))))</f>
        <v/>
      </c>
      <c r="I257" s="8" t="n"/>
      <c r="J257" s="12">
        <f>IF($B257="","",IFERROR(VLOOKUP($B257,'Packages'!$A:$D,4,FALSE),0)-N($I257))</f>
        <v/>
      </c>
    </row>
    <row r="258">
      <c r="C258" s="9" t="n"/>
      <c r="D258" s="10">
        <f>IF($B258="","",IFERROR(IF(VLOOKUP($B258,'Packages'!$A:$D,2,FALSE)="","",VLOOKUP($B258,'Packages'!$A:$D,2,FALSE)),""))</f>
        <v/>
      </c>
      <c r="E258" s="11">
        <f>IF(OR($B258="",$C258=""),"",$C258+IFERROR(VLOOKUP($B258,'Packages'!$A:$D,3,FALSE),30)-1+N($K258))</f>
        <v/>
      </c>
      <c r="F258" s="10">
        <f>IF(OR($A258="",$C258=""),"",COUNTIFS('Register'!$C:$C,$A258,'Register'!$A:$A,"&gt;="&amp;$C258,'Register'!$A:$A,"&lt;="&amp;$E258))</f>
        <v/>
      </c>
      <c r="G258" s="10">
        <f>IF($A258="","",IF($D258="","—",$D258-$F258))</f>
        <v/>
      </c>
      <c r="H258" s="10">
        <f>IF($A258="","",IF($E258&lt;TODAY(),"Expired",IF(AND($D258&lt;&gt;"",$G258&lt;=0),"Used up",IF(OR(AND($D258&lt;&gt;"",$G258&lt;=1),$E258-TODAY()&lt;=7),"Ending soon",IF($D258="","Unlimited","Active")))))</f>
        <v/>
      </c>
      <c r="I258" s="8" t="n"/>
      <c r="J258" s="12">
        <f>IF($B258="","",IFERROR(VLOOKUP($B258,'Packages'!$A:$D,4,FALSE),0)-N($I258))</f>
        <v/>
      </c>
    </row>
    <row r="259">
      <c r="C259" s="9" t="n"/>
      <c r="D259" s="10">
        <f>IF($B259="","",IFERROR(IF(VLOOKUP($B259,'Packages'!$A:$D,2,FALSE)="","",VLOOKUP($B259,'Packages'!$A:$D,2,FALSE)),""))</f>
        <v/>
      </c>
      <c r="E259" s="11">
        <f>IF(OR($B259="",$C259=""),"",$C259+IFERROR(VLOOKUP($B259,'Packages'!$A:$D,3,FALSE),30)-1+N($K259))</f>
        <v/>
      </c>
      <c r="F259" s="10">
        <f>IF(OR($A259="",$C259=""),"",COUNTIFS('Register'!$C:$C,$A259,'Register'!$A:$A,"&gt;="&amp;$C259,'Register'!$A:$A,"&lt;="&amp;$E259))</f>
        <v/>
      </c>
      <c r="G259" s="10">
        <f>IF($A259="","",IF($D259="","—",$D259-$F259))</f>
        <v/>
      </c>
      <c r="H259" s="10">
        <f>IF($A259="","",IF($E259&lt;TODAY(),"Expired",IF(AND($D259&lt;&gt;"",$G259&lt;=0),"Used up",IF(OR(AND($D259&lt;&gt;"",$G259&lt;=1),$E259-TODAY()&lt;=7),"Ending soon",IF($D259="","Unlimited","Active")))))</f>
        <v/>
      </c>
      <c r="I259" s="8" t="n"/>
      <c r="J259" s="12">
        <f>IF($B259="","",IFERROR(VLOOKUP($B259,'Packages'!$A:$D,4,FALSE),0)-N($I259))</f>
        <v/>
      </c>
    </row>
    <row r="260">
      <c r="C260" s="9" t="n"/>
      <c r="D260" s="10">
        <f>IF($B260="","",IFERROR(IF(VLOOKUP($B260,'Packages'!$A:$D,2,FALSE)="","",VLOOKUP($B260,'Packages'!$A:$D,2,FALSE)),""))</f>
        <v/>
      </c>
      <c r="E260" s="11">
        <f>IF(OR($B260="",$C260=""),"",$C260+IFERROR(VLOOKUP($B260,'Packages'!$A:$D,3,FALSE),30)-1+N($K260))</f>
        <v/>
      </c>
      <c r="F260" s="10">
        <f>IF(OR($A260="",$C260=""),"",COUNTIFS('Register'!$C:$C,$A260,'Register'!$A:$A,"&gt;="&amp;$C260,'Register'!$A:$A,"&lt;="&amp;$E260))</f>
        <v/>
      </c>
      <c r="G260" s="10">
        <f>IF($A260="","",IF($D260="","—",$D260-$F260))</f>
        <v/>
      </c>
      <c r="H260" s="10">
        <f>IF($A260="","",IF($E260&lt;TODAY(),"Expired",IF(AND($D260&lt;&gt;"",$G260&lt;=0),"Used up",IF(OR(AND($D260&lt;&gt;"",$G260&lt;=1),$E260-TODAY()&lt;=7),"Ending soon",IF($D260="","Unlimited","Active")))))</f>
        <v/>
      </c>
      <c r="I260" s="8" t="n"/>
      <c r="J260" s="12">
        <f>IF($B260="","",IFERROR(VLOOKUP($B260,'Packages'!$A:$D,4,FALSE),0)-N($I260))</f>
        <v/>
      </c>
    </row>
    <row r="261">
      <c r="C261" s="9" t="n"/>
      <c r="D261" s="10">
        <f>IF($B261="","",IFERROR(IF(VLOOKUP($B261,'Packages'!$A:$D,2,FALSE)="","",VLOOKUP($B261,'Packages'!$A:$D,2,FALSE)),""))</f>
        <v/>
      </c>
      <c r="E261" s="11">
        <f>IF(OR($B261="",$C261=""),"",$C261+IFERROR(VLOOKUP($B261,'Packages'!$A:$D,3,FALSE),30)-1+N($K261))</f>
        <v/>
      </c>
      <c r="F261" s="10">
        <f>IF(OR($A261="",$C261=""),"",COUNTIFS('Register'!$C:$C,$A261,'Register'!$A:$A,"&gt;="&amp;$C261,'Register'!$A:$A,"&lt;="&amp;$E261))</f>
        <v/>
      </c>
      <c r="G261" s="10">
        <f>IF($A261="","",IF($D261="","—",$D261-$F261))</f>
        <v/>
      </c>
      <c r="H261" s="10">
        <f>IF($A261="","",IF($E261&lt;TODAY(),"Expired",IF(AND($D261&lt;&gt;"",$G261&lt;=0),"Used up",IF(OR(AND($D261&lt;&gt;"",$G261&lt;=1),$E261-TODAY()&lt;=7),"Ending soon",IF($D261="","Unlimited","Active")))))</f>
        <v/>
      </c>
      <c r="I261" s="8" t="n"/>
      <c r="J261" s="12">
        <f>IF($B261="","",IFERROR(VLOOKUP($B261,'Packages'!$A:$D,4,FALSE),0)-N($I261))</f>
        <v/>
      </c>
    </row>
    <row r="262">
      <c r="C262" s="9" t="n"/>
      <c r="D262" s="10">
        <f>IF($B262="","",IFERROR(IF(VLOOKUP($B262,'Packages'!$A:$D,2,FALSE)="","",VLOOKUP($B262,'Packages'!$A:$D,2,FALSE)),""))</f>
        <v/>
      </c>
      <c r="E262" s="11">
        <f>IF(OR($B262="",$C262=""),"",$C262+IFERROR(VLOOKUP($B262,'Packages'!$A:$D,3,FALSE),30)-1+N($K262))</f>
        <v/>
      </c>
      <c r="F262" s="10">
        <f>IF(OR($A262="",$C262=""),"",COUNTIFS('Register'!$C:$C,$A262,'Register'!$A:$A,"&gt;="&amp;$C262,'Register'!$A:$A,"&lt;="&amp;$E262))</f>
        <v/>
      </c>
      <c r="G262" s="10">
        <f>IF($A262="","",IF($D262="","—",$D262-$F262))</f>
        <v/>
      </c>
      <c r="H262" s="10">
        <f>IF($A262="","",IF($E262&lt;TODAY(),"Expired",IF(AND($D262&lt;&gt;"",$G262&lt;=0),"Used up",IF(OR(AND($D262&lt;&gt;"",$G262&lt;=1),$E262-TODAY()&lt;=7),"Ending soon",IF($D262="","Unlimited","Active")))))</f>
        <v/>
      </c>
      <c r="I262" s="8" t="n"/>
      <c r="J262" s="12">
        <f>IF($B262="","",IFERROR(VLOOKUP($B262,'Packages'!$A:$D,4,FALSE),0)-N($I262))</f>
        <v/>
      </c>
    </row>
    <row r="263">
      <c r="C263" s="9" t="n"/>
      <c r="D263" s="10">
        <f>IF($B263="","",IFERROR(IF(VLOOKUP($B263,'Packages'!$A:$D,2,FALSE)="","",VLOOKUP($B263,'Packages'!$A:$D,2,FALSE)),""))</f>
        <v/>
      </c>
      <c r="E263" s="11">
        <f>IF(OR($B263="",$C263=""),"",$C263+IFERROR(VLOOKUP($B263,'Packages'!$A:$D,3,FALSE),30)-1+N($K263))</f>
        <v/>
      </c>
      <c r="F263" s="10">
        <f>IF(OR($A263="",$C263=""),"",COUNTIFS('Register'!$C:$C,$A263,'Register'!$A:$A,"&gt;="&amp;$C263,'Register'!$A:$A,"&lt;="&amp;$E263))</f>
        <v/>
      </c>
      <c r="G263" s="10">
        <f>IF($A263="","",IF($D263="","—",$D263-$F263))</f>
        <v/>
      </c>
      <c r="H263" s="10">
        <f>IF($A263="","",IF($E263&lt;TODAY(),"Expired",IF(AND($D263&lt;&gt;"",$G263&lt;=0),"Used up",IF(OR(AND($D263&lt;&gt;"",$G263&lt;=1),$E263-TODAY()&lt;=7),"Ending soon",IF($D263="","Unlimited","Active")))))</f>
        <v/>
      </c>
      <c r="I263" s="8" t="n"/>
      <c r="J263" s="12">
        <f>IF($B263="","",IFERROR(VLOOKUP($B263,'Packages'!$A:$D,4,FALSE),0)-N($I263))</f>
        <v/>
      </c>
    </row>
    <row r="264">
      <c r="C264" s="9" t="n"/>
      <c r="D264" s="10">
        <f>IF($B264="","",IFERROR(IF(VLOOKUP($B264,'Packages'!$A:$D,2,FALSE)="","",VLOOKUP($B264,'Packages'!$A:$D,2,FALSE)),""))</f>
        <v/>
      </c>
      <c r="E264" s="11">
        <f>IF(OR($B264="",$C264=""),"",$C264+IFERROR(VLOOKUP($B264,'Packages'!$A:$D,3,FALSE),30)-1+N($K264))</f>
        <v/>
      </c>
      <c r="F264" s="10">
        <f>IF(OR($A264="",$C264=""),"",COUNTIFS('Register'!$C:$C,$A264,'Register'!$A:$A,"&gt;="&amp;$C264,'Register'!$A:$A,"&lt;="&amp;$E264))</f>
        <v/>
      </c>
      <c r="G264" s="10">
        <f>IF($A264="","",IF($D264="","—",$D264-$F264))</f>
        <v/>
      </c>
      <c r="H264" s="10">
        <f>IF($A264="","",IF($E264&lt;TODAY(),"Expired",IF(AND($D264&lt;&gt;"",$G264&lt;=0),"Used up",IF(OR(AND($D264&lt;&gt;"",$G264&lt;=1),$E264-TODAY()&lt;=7),"Ending soon",IF($D264="","Unlimited","Active")))))</f>
        <v/>
      </c>
      <c r="I264" s="8" t="n"/>
      <c r="J264" s="12">
        <f>IF($B264="","",IFERROR(VLOOKUP($B264,'Packages'!$A:$D,4,FALSE),0)-N($I264))</f>
        <v/>
      </c>
    </row>
    <row r="265">
      <c r="C265" s="9" t="n"/>
      <c r="D265" s="10">
        <f>IF($B265="","",IFERROR(IF(VLOOKUP($B265,'Packages'!$A:$D,2,FALSE)="","",VLOOKUP($B265,'Packages'!$A:$D,2,FALSE)),""))</f>
        <v/>
      </c>
      <c r="E265" s="11">
        <f>IF(OR($B265="",$C265=""),"",$C265+IFERROR(VLOOKUP($B265,'Packages'!$A:$D,3,FALSE),30)-1+N($K265))</f>
        <v/>
      </c>
      <c r="F265" s="10">
        <f>IF(OR($A265="",$C265=""),"",COUNTIFS('Register'!$C:$C,$A265,'Register'!$A:$A,"&gt;="&amp;$C265,'Register'!$A:$A,"&lt;="&amp;$E265))</f>
        <v/>
      </c>
      <c r="G265" s="10">
        <f>IF($A265="","",IF($D265="","—",$D265-$F265))</f>
        <v/>
      </c>
      <c r="H265" s="10">
        <f>IF($A265="","",IF($E265&lt;TODAY(),"Expired",IF(AND($D265&lt;&gt;"",$G265&lt;=0),"Used up",IF(OR(AND($D265&lt;&gt;"",$G265&lt;=1),$E265-TODAY()&lt;=7),"Ending soon",IF($D265="","Unlimited","Active")))))</f>
        <v/>
      </c>
      <c r="I265" s="8" t="n"/>
      <c r="J265" s="12">
        <f>IF($B265="","",IFERROR(VLOOKUP($B265,'Packages'!$A:$D,4,FALSE),0)-N($I265))</f>
        <v/>
      </c>
    </row>
    <row r="266">
      <c r="C266" s="9" t="n"/>
      <c r="D266" s="10">
        <f>IF($B266="","",IFERROR(IF(VLOOKUP($B266,'Packages'!$A:$D,2,FALSE)="","",VLOOKUP($B266,'Packages'!$A:$D,2,FALSE)),""))</f>
        <v/>
      </c>
      <c r="E266" s="11">
        <f>IF(OR($B266="",$C266=""),"",$C266+IFERROR(VLOOKUP($B266,'Packages'!$A:$D,3,FALSE),30)-1+N($K266))</f>
        <v/>
      </c>
      <c r="F266" s="10">
        <f>IF(OR($A266="",$C266=""),"",COUNTIFS('Register'!$C:$C,$A266,'Register'!$A:$A,"&gt;="&amp;$C266,'Register'!$A:$A,"&lt;="&amp;$E266))</f>
        <v/>
      </c>
      <c r="G266" s="10">
        <f>IF($A266="","",IF($D266="","—",$D266-$F266))</f>
        <v/>
      </c>
      <c r="H266" s="10">
        <f>IF($A266="","",IF($E266&lt;TODAY(),"Expired",IF(AND($D266&lt;&gt;"",$G266&lt;=0),"Used up",IF(OR(AND($D266&lt;&gt;"",$G266&lt;=1),$E266-TODAY()&lt;=7),"Ending soon",IF($D266="","Unlimited","Active")))))</f>
        <v/>
      </c>
      <c r="I266" s="8" t="n"/>
      <c r="J266" s="12">
        <f>IF($B266="","",IFERROR(VLOOKUP($B266,'Packages'!$A:$D,4,FALSE),0)-N($I266))</f>
        <v/>
      </c>
    </row>
    <row r="267">
      <c r="C267" s="9" t="n"/>
      <c r="D267" s="10">
        <f>IF($B267="","",IFERROR(IF(VLOOKUP($B267,'Packages'!$A:$D,2,FALSE)="","",VLOOKUP($B267,'Packages'!$A:$D,2,FALSE)),""))</f>
        <v/>
      </c>
      <c r="E267" s="11">
        <f>IF(OR($B267="",$C267=""),"",$C267+IFERROR(VLOOKUP($B267,'Packages'!$A:$D,3,FALSE),30)-1+N($K267))</f>
        <v/>
      </c>
      <c r="F267" s="10">
        <f>IF(OR($A267="",$C267=""),"",COUNTIFS('Register'!$C:$C,$A267,'Register'!$A:$A,"&gt;="&amp;$C267,'Register'!$A:$A,"&lt;="&amp;$E267))</f>
        <v/>
      </c>
      <c r="G267" s="10">
        <f>IF($A267="","",IF($D267="","—",$D267-$F267))</f>
        <v/>
      </c>
      <c r="H267" s="10">
        <f>IF($A267="","",IF($E267&lt;TODAY(),"Expired",IF(AND($D267&lt;&gt;"",$G267&lt;=0),"Used up",IF(OR(AND($D267&lt;&gt;"",$G267&lt;=1),$E267-TODAY()&lt;=7),"Ending soon",IF($D267="","Unlimited","Active")))))</f>
        <v/>
      </c>
      <c r="I267" s="8" t="n"/>
      <c r="J267" s="12">
        <f>IF($B267="","",IFERROR(VLOOKUP($B267,'Packages'!$A:$D,4,FALSE),0)-N($I267))</f>
        <v/>
      </c>
    </row>
    <row r="268">
      <c r="C268" s="9" t="n"/>
      <c r="D268" s="10">
        <f>IF($B268="","",IFERROR(IF(VLOOKUP($B268,'Packages'!$A:$D,2,FALSE)="","",VLOOKUP($B268,'Packages'!$A:$D,2,FALSE)),""))</f>
        <v/>
      </c>
      <c r="E268" s="11">
        <f>IF(OR($B268="",$C268=""),"",$C268+IFERROR(VLOOKUP($B268,'Packages'!$A:$D,3,FALSE),30)-1+N($K268))</f>
        <v/>
      </c>
      <c r="F268" s="10">
        <f>IF(OR($A268="",$C268=""),"",COUNTIFS('Register'!$C:$C,$A268,'Register'!$A:$A,"&gt;="&amp;$C268,'Register'!$A:$A,"&lt;="&amp;$E268))</f>
        <v/>
      </c>
      <c r="G268" s="10">
        <f>IF($A268="","",IF($D268="","—",$D268-$F268))</f>
        <v/>
      </c>
      <c r="H268" s="10">
        <f>IF($A268="","",IF($E268&lt;TODAY(),"Expired",IF(AND($D268&lt;&gt;"",$G268&lt;=0),"Used up",IF(OR(AND($D268&lt;&gt;"",$G268&lt;=1),$E268-TODAY()&lt;=7),"Ending soon",IF($D268="","Unlimited","Active")))))</f>
        <v/>
      </c>
      <c r="I268" s="8" t="n"/>
      <c r="J268" s="12">
        <f>IF($B268="","",IFERROR(VLOOKUP($B268,'Packages'!$A:$D,4,FALSE),0)-N($I268))</f>
        <v/>
      </c>
    </row>
    <row r="269">
      <c r="C269" s="9" t="n"/>
      <c r="D269" s="10">
        <f>IF($B269="","",IFERROR(IF(VLOOKUP($B269,'Packages'!$A:$D,2,FALSE)="","",VLOOKUP($B269,'Packages'!$A:$D,2,FALSE)),""))</f>
        <v/>
      </c>
      <c r="E269" s="11">
        <f>IF(OR($B269="",$C269=""),"",$C269+IFERROR(VLOOKUP($B269,'Packages'!$A:$D,3,FALSE),30)-1+N($K269))</f>
        <v/>
      </c>
      <c r="F269" s="10">
        <f>IF(OR($A269="",$C269=""),"",COUNTIFS('Register'!$C:$C,$A269,'Register'!$A:$A,"&gt;="&amp;$C269,'Register'!$A:$A,"&lt;="&amp;$E269))</f>
        <v/>
      </c>
      <c r="G269" s="10">
        <f>IF($A269="","",IF($D269="","—",$D269-$F269))</f>
        <v/>
      </c>
      <c r="H269" s="10">
        <f>IF($A269="","",IF($E269&lt;TODAY(),"Expired",IF(AND($D269&lt;&gt;"",$G269&lt;=0),"Used up",IF(OR(AND($D269&lt;&gt;"",$G269&lt;=1),$E269-TODAY()&lt;=7),"Ending soon",IF($D269="","Unlimited","Active")))))</f>
        <v/>
      </c>
      <c r="I269" s="8" t="n"/>
      <c r="J269" s="12">
        <f>IF($B269="","",IFERROR(VLOOKUP($B269,'Packages'!$A:$D,4,FALSE),0)-N($I269))</f>
        <v/>
      </c>
    </row>
    <row r="270">
      <c r="C270" s="9" t="n"/>
      <c r="D270" s="10">
        <f>IF($B270="","",IFERROR(IF(VLOOKUP($B270,'Packages'!$A:$D,2,FALSE)="","",VLOOKUP($B270,'Packages'!$A:$D,2,FALSE)),""))</f>
        <v/>
      </c>
      <c r="E270" s="11">
        <f>IF(OR($B270="",$C270=""),"",$C270+IFERROR(VLOOKUP($B270,'Packages'!$A:$D,3,FALSE),30)-1+N($K270))</f>
        <v/>
      </c>
      <c r="F270" s="10">
        <f>IF(OR($A270="",$C270=""),"",COUNTIFS('Register'!$C:$C,$A270,'Register'!$A:$A,"&gt;="&amp;$C270,'Register'!$A:$A,"&lt;="&amp;$E270))</f>
        <v/>
      </c>
      <c r="G270" s="10">
        <f>IF($A270="","",IF($D270="","—",$D270-$F270))</f>
        <v/>
      </c>
      <c r="H270" s="10">
        <f>IF($A270="","",IF($E270&lt;TODAY(),"Expired",IF(AND($D270&lt;&gt;"",$G270&lt;=0),"Used up",IF(OR(AND($D270&lt;&gt;"",$G270&lt;=1),$E270-TODAY()&lt;=7),"Ending soon",IF($D270="","Unlimited","Active")))))</f>
        <v/>
      </c>
      <c r="I270" s="8" t="n"/>
      <c r="J270" s="12">
        <f>IF($B270="","",IFERROR(VLOOKUP($B270,'Packages'!$A:$D,4,FALSE),0)-N($I270))</f>
        <v/>
      </c>
    </row>
    <row r="271">
      <c r="C271" s="9" t="n"/>
      <c r="D271" s="10">
        <f>IF($B271="","",IFERROR(IF(VLOOKUP($B271,'Packages'!$A:$D,2,FALSE)="","",VLOOKUP($B271,'Packages'!$A:$D,2,FALSE)),""))</f>
        <v/>
      </c>
      <c r="E271" s="11">
        <f>IF(OR($B271="",$C271=""),"",$C271+IFERROR(VLOOKUP($B271,'Packages'!$A:$D,3,FALSE),30)-1+N($K271))</f>
        <v/>
      </c>
      <c r="F271" s="10">
        <f>IF(OR($A271="",$C271=""),"",COUNTIFS('Register'!$C:$C,$A271,'Register'!$A:$A,"&gt;="&amp;$C271,'Register'!$A:$A,"&lt;="&amp;$E271))</f>
        <v/>
      </c>
      <c r="G271" s="10">
        <f>IF($A271="","",IF($D271="","—",$D271-$F271))</f>
        <v/>
      </c>
      <c r="H271" s="10">
        <f>IF($A271="","",IF($E271&lt;TODAY(),"Expired",IF(AND($D271&lt;&gt;"",$G271&lt;=0),"Used up",IF(OR(AND($D271&lt;&gt;"",$G271&lt;=1),$E271-TODAY()&lt;=7),"Ending soon",IF($D271="","Unlimited","Active")))))</f>
        <v/>
      </c>
      <c r="I271" s="8" t="n"/>
      <c r="J271" s="12">
        <f>IF($B271="","",IFERROR(VLOOKUP($B271,'Packages'!$A:$D,4,FALSE),0)-N($I271))</f>
        <v/>
      </c>
    </row>
    <row r="272">
      <c r="C272" s="9" t="n"/>
      <c r="D272" s="10">
        <f>IF($B272="","",IFERROR(IF(VLOOKUP($B272,'Packages'!$A:$D,2,FALSE)="","",VLOOKUP($B272,'Packages'!$A:$D,2,FALSE)),""))</f>
        <v/>
      </c>
      <c r="E272" s="11">
        <f>IF(OR($B272="",$C272=""),"",$C272+IFERROR(VLOOKUP($B272,'Packages'!$A:$D,3,FALSE),30)-1+N($K272))</f>
        <v/>
      </c>
      <c r="F272" s="10">
        <f>IF(OR($A272="",$C272=""),"",COUNTIFS('Register'!$C:$C,$A272,'Register'!$A:$A,"&gt;="&amp;$C272,'Register'!$A:$A,"&lt;="&amp;$E272))</f>
        <v/>
      </c>
      <c r="G272" s="10">
        <f>IF($A272="","",IF($D272="","—",$D272-$F272))</f>
        <v/>
      </c>
      <c r="H272" s="10">
        <f>IF($A272="","",IF($E272&lt;TODAY(),"Expired",IF(AND($D272&lt;&gt;"",$G272&lt;=0),"Used up",IF(OR(AND($D272&lt;&gt;"",$G272&lt;=1),$E272-TODAY()&lt;=7),"Ending soon",IF($D272="","Unlimited","Active")))))</f>
        <v/>
      </c>
      <c r="I272" s="8" t="n"/>
      <c r="J272" s="12">
        <f>IF($B272="","",IFERROR(VLOOKUP($B272,'Packages'!$A:$D,4,FALSE),0)-N($I272))</f>
        <v/>
      </c>
    </row>
    <row r="273">
      <c r="C273" s="9" t="n"/>
      <c r="D273" s="10">
        <f>IF($B273="","",IFERROR(IF(VLOOKUP($B273,'Packages'!$A:$D,2,FALSE)="","",VLOOKUP($B273,'Packages'!$A:$D,2,FALSE)),""))</f>
        <v/>
      </c>
      <c r="E273" s="11">
        <f>IF(OR($B273="",$C273=""),"",$C273+IFERROR(VLOOKUP($B273,'Packages'!$A:$D,3,FALSE),30)-1+N($K273))</f>
        <v/>
      </c>
      <c r="F273" s="10">
        <f>IF(OR($A273="",$C273=""),"",COUNTIFS('Register'!$C:$C,$A273,'Register'!$A:$A,"&gt;="&amp;$C273,'Register'!$A:$A,"&lt;="&amp;$E273))</f>
        <v/>
      </c>
      <c r="G273" s="10">
        <f>IF($A273="","",IF($D273="","—",$D273-$F273))</f>
        <v/>
      </c>
      <c r="H273" s="10">
        <f>IF($A273="","",IF($E273&lt;TODAY(),"Expired",IF(AND($D273&lt;&gt;"",$G273&lt;=0),"Used up",IF(OR(AND($D273&lt;&gt;"",$G273&lt;=1),$E273-TODAY()&lt;=7),"Ending soon",IF($D273="","Unlimited","Active")))))</f>
        <v/>
      </c>
      <c r="I273" s="8" t="n"/>
      <c r="J273" s="12">
        <f>IF($B273="","",IFERROR(VLOOKUP($B273,'Packages'!$A:$D,4,FALSE),0)-N($I273))</f>
        <v/>
      </c>
    </row>
    <row r="274">
      <c r="C274" s="9" t="n"/>
      <c r="D274" s="10">
        <f>IF($B274="","",IFERROR(IF(VLOOKUP($B274,'Packages'!$A:$D,2,FALSE)="","",VLOOKUP($B274,'Packages'!$A:$D,2,FALSE)),""))</f>
        <v/>
      </c>
      <c r="E274" s="11">
        <f>IF(OR($B274="",$C274=""),"",$C274+IFERROR(VLOOKUP($B274,'Packages'!$A:$D,3,FALSE),30)-1+N($K274))</f>
        <v/>
      </c>
      <c r="F274" s="10">
        <f>IF(OR($A274="",$C274=""),"",COUNTIFS('Register'!$C:$C,$A274,'Register'!$A:$A,"&gt;="&amp;$C274,'Register'!$A:$A,"&lt;="&amp;$E274))</f>
        <v/>
      </c>
      <c r="G274" s="10">
        <f>IF($A274="","",IF($D274="","—",$D274-$F274))</f>
        <v/>
      </c>
      <c r="H274" s="10">
        <f>IF($A274="","",IF($E274&lt;TODAY(),"Expired",IF(AND($D274&lt;&gt;"",$G274&lt;=0),"Used up",IF(OR(AND($D274&lt;&gt;"",$G274&lt;=1),$E274-TODAY()&lt;=7),"Ending soon",IF($D274="","Unlimited","Active")))))</f>
        <v/>
      </c>
      <c r="I274" s="8" t="n"/>
      <c r="J274" s="12">
        <f>IF($B274="","",IFERROR(VLOOKUP($B274,'Packages'!$A:$D,4,FALSE),0)-N($I274))</f>
        <v/>
      </c>
    </row>
    <row r="275">
      <c r="C275" s="9" t="n"/>
      <c r="D275" s="10">
        <f>IF($B275="","",IFERROR(IF(VLOOKUP($B275,'Packages'!$A:$D,2,FALSE)="","",VLOOKUP($B275,'Packages'!$A:$D,2,FALSE)),""))</f>
        <v/>
      </c>
      <c r="E275" s="11">
        <f>IF(OR($B275="",$C275=""),"",$C275+IFERROR(VLOOKUP($B275,'Packages'!$A:$D,3,FALSE),30)-1+N($K275))</f>
        <v/>
      </c>
      <c r="F275" s="10">
        <f>IF(OR($A275="",$C275=""),"",COUNTIFS('Register'!$C:$C,$A275,'Register'!$A:$A,"&gt;="&amp;$C275,'Register'!$A:$A,"&lt;="&amp;$E275))</f>
        <v/>
      </c>
      <c r="G275" s="10">
        <f>IF($A275="","",IF($D275="","—",$D275-$F275))</f>
        <v/>
      </c>
      <c r="H275" s="10">
        <f>IF($A275="","",IF($E275&lt;TODAY(),"Expired",IF(AND($D275&lt;&gt;"",$G275&lt;=0),"Used up",IF(OR(AND($D275&lt;&gt;"",$G275&lt;=1),$E275-TODAY()&lt;=7),"Ending soon",IF($D275="","Unlimited","Active")))))</f>
        <v/>
      </c>
      <c r="I275" s="8" t="n"/>
      <c r="J275" s="12">
        <f>IF($B275="","",IFERROR(VLOOKUP($B275,'Packages'!$A:$D,4,FALSE),0)-N($I275))</f>
        <v/>
      </c>
    </row>
    <row r="276">
      <c r="C276" s="9" t="n"/>
      <c r="D276" s="10">
        <f>IF($B276="","",IFERROR(IF(VLOOKUP($B276,'Packages'!$A:$D,2,FALSE)="","",VLOOKUP($B276,'Packages'!$A:$D,2,FALSE)),""))</f>
        <v/>
      </c>
      <c r="E276" s="11">
        <f>IF(OR($B276="",$C276=""),"",$C276+IFERROR(VLOOKUP($B276,'Packages'!$A:$D,3,FALSE),30)-1+N($K276))</f>
        <v/>
      </c>
      <c r="F276" s="10">
        <f>IF(OR($A276="",$C276=""),"",COUNTIFS('Register'!$C:$C,$A276,'Register'!$A:$A,"&gt;="&amp;$C276,'Register'!$A:$A,"&lt;="&amp;$E276))</f>
        <v/>
      </c>
      <c r="G276" s="10">
        <f>IF($A276="","",IF($D276="","—",$D276-$F276))</f>
        <v/>
      </c>
      <c r="H276" s="10">
        <f>IF($A276="","",IF($E276&lt;TODAY(),"Expired",IF(AND($D276&lt;&gt;"",$G276&lt;=0),"Used up",IF(OR(AND($D276&lt;&gt;"",$G276&lt;=1),$E276-TODAY()&lt;=7),"Ending soon",IF($D276="","Unlimited","Active")))))</f>
        <v/>
      </c>
      <c r="I276" s="8" t="n"/>
      <c r="J276" s="12">
        <f>IF($B276="","",IFERROR(VLOOKUP($B276,'Packages'!$A:$D,4,FALSE),0)-N($I276))</f>
        <v/>
      </c>
    </row>
    <row r="277">
      <c r="C277" s="9" t="n"/>
      <c r="D277" s="10">
        <f>IF($B277="","",IFERROR(IF(VLOOKUP($B277,'Packages'!$A:$D,2,FALSE)="","",VLOOKUP($B277,'Packages'!$A:$D,2,FALSE)),""))</f>
        <v/>
      </c>
      <c r="E277" s="11">
        <f>IF(OR($B277="",$C277=""),"",$C277+IFERROR(VLOOKUP($B277,'Packages'!$A:$D,3,FALSE),30)-1+N($K277))</f>
        <v/>
      </c>
      <c r="F277" s="10">
        <f>IF(OR($A277="",$C277=""),"",COUNTIFS('Register'!$C:$C,$A277,'Register'!$A:$A,"&gt;="&amp;$C277,'Register'!$A:$A,"&lt;="&amp;$E277))</f>
        <v/>
      </c>
      <c r="G277" s="10">
        <f>IF($A277="","",IF($D277="","—",$D277-$F277))</f>
        <v/>
      </c>
      <c r="H277" s="10">
        <f>IF($A277="","",IF($E277&lt;TODAY(),"Expired",IF(AND($D277&lt;&gt;"",$G277&lt;=0),"Used up",IF(OR(AND($D277&lt;&gt;"",$G277&lt;=1),$E277-TODAY()&lt;=7),"Ending soon",IF($D277="","Unlimited","Active")))))</f>
        <v/>
      </c>
      <c r="I277" s="8" t="n"/>
      <c r="J277" s="12">
        <f>IF($B277="","",IFERROR(VLOOKUP($B277,'Packages'!$A:$D,4,FALSE),0)-N($I277))</f>
        <v/>
      </c>
    </row>
    <row r="278">
      <c r="C278" s="9" t="n"/>
      <c r="D278" s="10">
        <f>IF($B278="","",IFERROR(IF(VLOOKUP($B278,'Packages'!$A:$D,2,FALSE)="","",VLOOKUP($B278,'Packages'!$A:$D,2,FALSE)),""))</f>
        <v/>
      </c>
      <c r="E278" s="11">
        <f>IF(OR($B278="",$C278=""),"",$C278+IFERROR(VLOOKUP($B278,'Packages'!$A:$D,3,FALSE),30)-1+N($K278))</f>
        <v/>
      </c>
      <c r="F278" s="10">
        <f>IF(OR($A278="",$C278=""),"",COUNTIFS('Register'!$C:$C,$A278,'Register'!$A:$A,"&gt;="&amp;$C278,'Register'!$A:$A,"&lt;="&amp;$E278))</f>
        <v/>
      </c>
      <c r="G278" s="10">
        <f>IF($A278="","",IF($D278="","—",$D278-$F278))</f>
        <v/>
      </c>
      <c r="H278" s="10">
        <f>IF($A278="","",IF($E278&lt;TODAY(),"Expired",IF(AND($D278&lt;&gt;"",$G278&lt;=0),"Used up",IF(OR(AND($D278&lt;&gt;"",$G278&lt;=1),$E278-TODAY()&lt;=7),"Ending soon",IF($D278="","Unlimited","Active")))))</f>
        <v/>
      </c>
      <c r="I278" s="8" t="n"/>
      <c r="J278" s="12">
        <f>IF($B278="","",IFERROR(VLOOKUP($B278,'Packages'!$A:$D,4,FALSE),0)-N($I278))</f>
        <v/>
      </c>
    </row>
    <row r="279">
      <c r="C279" s="9" t="n"/>
      <c r="D279" s="10">
        <f>IF($B279="","",IFERROR(IF(VLOOKUP($B279,'Packages'!$A:$D,2,FALSE)="","",VLOOKUP($B279,'Packages'!$A:$D,2,FALSE)),""))</f>
        <v/>
      </c>
      <c r="E279" s="11">
        <f>IF(OR($B279="",$C279=""),"",$C279+IFERROR(VLOOKUP($B279,'Packages'!$A:$D,3,FALSE),30)-1+N($K279))</f>
        <v/>
      </c>
      <c r="F279" s="10">
        <f>IF(OR($A279="",$C279=""),"",COUNTIFS('Register'!$C:$C,$A279,'Register'!$A:$A,"&gt;="&amp;$C279,'Register'!$A:$A,"&lt;="&amp;$E279))</f>
        <v/>
      </c>
      <c r="G279" s="10">
        <f>IF($A279="","",IF($D279="","—",$D279-$F279))</f>
        <v/>
      </c>
      <c r="H279" s="10">
        <f>IF($A279="","",IF($E279&lt;TODAY(),"Expired",IF(AND($D279&lt;&gt;"",$G279&lt;=0),"Used up",IF(OR(AND($D279&lt;&gt;"",$G279&lt;=1),$E279-TODAY()&lt;=7),"Ending soon",IF($D279="","Unlimited","Active")))))</f>
        <v/>
      </c>
      <c r="I279" s="8" t="n"/>
      <c r="J279" s="12">
        <f>IF($B279="","",IFERROR(VLOOKUP($B279,'Packages'!$A:$D,4,FALSE),0)-N($I279))</f>
        <v/>
      </c>
    </row>
    <row r="280">
      <c r="C280" s="9" t="n"/>
      <c r="D280" s="10">
        <f>IF($B280="","",IFERROR(IF(VLOOKUP($B280,'Packages'!$A:$D,2,FALSE)="","",VLOOKUP($B280,'Packages'!$A:$D,2,FALSE)),""))</f>
        <v/>
      </c>
      <c r="E280" s="11">
        <f>IF(OR($B280="",$C280=""),"",$C280+IFERROR(VLOOKUP($B280,'Packages'!$A:$D,3,FALSE),30)-1+N($K280))</f>
        <v/>
      </c>
      <c r="F280" s="10">
        <f>IF(OR($A280="",$C280=""),"",COUNTIFS('Register'!$C:$C,$A280,'Register'!$A:$A,"&gt;="&amp;$C280,'Register'!$A:$A,"&lt;="&amp;$E280))</f>
        <v/>
      </c>
      <c r="G280" s="10">
        <f>IF($A280="","",IF($D280="","—",$D280-$F280))</f>
        <v/>
      </c>
      <c r="H280" s="10">
        <f>IF($A280="","",IF($E280&lt;TODAY(),"Expired",IF(AND($D280&lt;&gt;"",$G280&lt;=0),"Used up",IF(OR(AND($D280&lt;&gt;"",$G280&lt;=1),$E280-TODAY()&lt;=7),"Ending soon",IF($D280="","Unlimited","Active")))))</f>
        <v/>
      </c>
      <c r="I280" s="8" t="n"/>
      <c r="J280" s="12">
        <f>IF($B280="","",IFERROR(VLOOKUP($B280,'Packages'!$A:$D,4,FALSE),0)-N($I280))</f>
        <v/>
      </c>
    </row>
    <row r="281">
      <c r="C281" s="9" t="n"/>
      <c r="D281" s="10">
        <f>IF($B281="","",IFERROR(IF(VLOOKUP($B281,'Packages'!$A:$D,2,FALSE)="","",VLOOKUP($B281,'Packages'!$A:$D,2,FALSE)),""))</f>
        <v/>
      </c>
      <c r="E281" s="11">
        <f>IF(OR($B281="",$C281=""),"",$C281+IFERROR(VLOOKUP($B281,'Packages'!$A:$D,3,FALSE),30)-1+N($K281))</f>
        <v/>
      </c>
      <c r="F281" s="10">
        <f>IF(OR($A281="",$C281=""),"",COUNTIFS('Register'!$C:$C,$A281,'Register'!$A:$A,"&gt;="&amp;$C281,'Register'!$A:$A,"&lt;="&amp;$E281))</f>
        <v/>
      </c>
      <c r="G281" s="10">
        <f>IF($A281="","",IF($D281="","—",$D281-$F281))</f>
        <v/>
      </c>
      <c r="H281" s="10">
        <f>IF($A281="","",IF($E281&lt;TODAY(),"Expired",IF(AND($D281&lt;&gt;"",$G281&lt;=0),"Used up",IF(OR(AND($D281&lt;&gt;"",$G281&lt;=1),$E281-TODAY()&lt;=7),"Ending soon",IF($D281="","Unlimited","Active")))))</f>
        <v/>
      </c>
      <c r="I281" s="8" t="n"/>
      <c r="J281" s="12">
        <f>IF($B281="","",IFERROR(VLOOKUP($B281,'Packages'!$A:$D,4,FALSE),0)-N($I281))</f>
        <v/>
      </c>
    </row>
    <row r="282">
      <c r="C282" s="9" t="n"/>
      <c r="D282" s="10">
        <f>IF($B282="","",IFERROR(IF(VLOOKUP($B282,'Packages'!$A:$D,2,FALSE)="","",VLOOKUP($B282,'Packages'!$A:$D,2,FALSE)),""))</f>
        <v/>
      </c>
      <c r="E282" s="11">
        <f>IF(OR($B282="",$C282=""),"",$C282+IFERROR(VLOOKUP($B282,'Packages'!$A:$D,3,FALSE),30)-1+N($K282))</f>
        <v/>
      </c>
      <c r="F282" s="10">
        <f>IF(OR($A282="",$C282=""),"",COUNTIFS('Register'!$C:$C,$A282,'Register'!$A:$A,"&gt;="&amp;$C282,'Register'!$A:$A,"&lt;="&amp;$E282))</f>
        <v/>
      </c>
      <c r="G282" s="10">
        <f>IF($A282="","",IF($D282="","—",$D282-$F282))</f>
        <v/>
      </c>
      <c r="H282" s="10">
        <f>IF($A282="","",IF($E282&lt;TODAY(),"Expired",IF(AND($D282&lt;&gt;"",$G282&lt;=0),"Used up",IF(OR(AND($D282&lt;&gt;"",$G282&lt;=1),$E282-TODAY()&lt;=7),"Ending soon",IF($D282="","Unlimited","Active")))))</f>
        <v/>
      </c>
      <c r="I282" s="8" t="n"/>
      <c r="J282" s="12">
        <f>IF($B282="","",IFERROR(VLOOKUP($B282,'Packages'!$A:$D,4,FALSE),0)-N($I282))</f>
        <v/>
      </c>
    </row>
    <row r="283">
      <c r="C283" s="9" t="n"/>
      <c r="D283" s="10">
        <f>IF($B283="","",IFERROR(IF(VLOOKUP($B283,'Packages'!$A:$D,2,FALSE)="","",VLOOKUP($B283,'Packages'!$A:$D,2,FALSE)),""))</f>
        <v/>
      </c>
      <c r="E283" s="11">
        <f>IF(OR($B283="",$C283=""),"",$C283+IFERROR(VLOOKUP($B283,'Packages'!$A:$D,3,FALSE),30)-1+N($K283))</f>
        <v/>
      </c>
      <c r="F283" s="10">
        <f>IF(OR($A283="",$C283=""),"",COUNTIFS('Register'!$C:$C,$A283,'Register'!$A:$A,"&gt;="&amp;$C283,'Register'!$A:$A,"&lt;="&amp;$E283))</f>
        <v/>
      </c>
      <c r="G283" s="10">
        <f>IF($A283="","",IF($D283="","—",$D283-$F283))</f>
        <v/>
      </c>
      <c r="H283" s="10">
        <f>IF($A283="","",IF($E283&lt;TODAY(),"Expired",IF(AND($D283&lt;&gt;"",$G283&lt;=0),"Used up",IF(OR(AND($D283&lt;&gt;"",$G283&lt;=1),$E283-TODAY()&lt;=7),"Ending soon",IF($D283="","Unlimited","Active")))))</f>
        <v/>
      </c>
      <c r="I283" s="8" t="n"/>
      <c r="J283" s="12">
        <f>IF($B283="","",IFERROR(VLOOKUP($B283,'Packages'!$A:$D,4,FALSE),0)-N($I283))</f>
        <v/>
      </c>
    </row>
    <row r="284">
      <c r="C284" s="9" t="n"/>
      <c r="D284" s="10">
        <f>IF($B284="","",IFERROR(IF(VLOOKUP($B284,'Packages'!$A:$D,2,FALSE)="","",VLOOKUP($B284,'Packages'!$A:$D,2,FALSE)),""))</f>
        <v/>
      </c>
      <c r="E284" s="11">
        <f>IF(OR($B284="",$C284=""),"",$C284+IFERROR(VLOOKUP($B284,'Packages'!$A:$D,3,FALSE),30)-1+N($K284))</f>
        <v/>
      </c>
      <c r="F284" s="10">
        <f>IF(OR($A284="",$C284=""),"",COUNTIFS('Register'!$C:$C,$A284,'Register'!$A:$A,"&gt;="&amp;$C284,'Register'!$A:$A,"&lt;="&amp;$E284))</f>
        <v/>
      </c>
      <c r="G284" s="10">
        <f>IF($A284="","",IF($D284="","—",$D284-$F284))</f>
        <v/>
      </c>
      <c r="H284" s="10">
        <f>IF($A284="","",IF($E284&lt;TODAY(),"Expired",IF(AND($D284&lt;&gt;"",$G284&lt;=0),"Used up",IF(OR(AND($D284&lt;&gt;"",$G284&lt;=1),$E284-TODAY()&lt;=7),"Ending soon",IF($D284="","Unlimited","Active")))))</f>
        <v/>
      </c>
      <c r="I284" s="8" t="n"/>
      <c r="J284" s="12">
        <f>IF($B284="","",IFERROR(VLOOKUP($B284,'Packages'!$A:$D,4,FALSE),0)-N($I284))</f>
        <v/>
      </c>
    </row>
    <row r="285">
      <c r="C285" s="9" t="n"/>
      <c r="D285" s="10">
        <f>IF($B285="","",IFERROR(IF(VLOOKUP($B285,'Packages'!$A:$D,2,FALSE)="","",VLOOKUP($B285,'Packages'!$A:$D,2,FALSE)),""))</f>
        <v/>
      </c>
      <c r="E285" s="11">
        <f>IF(OR($B285="",$C285=""),"",$C285+IFERROR(VLOOKUP($B285,'Packages'!$A:$D,3,FALSE),30)-1+N($K285))</f>
        <v/>
      </c>
      <c r="F285" s="10">
        <f>IF(OR($A285="",$C285=""),"",COUNTIFS('Register'!$C:$C,$A285,'Register'!$A:$A,"&gt;="&amp;$C285,'Register'!$A:$A,"&lt;="&amp;$E285))</f>
        <v/>
      </c>
      <c r="G285" s="10">
        <f>IF($A285="","",IF($D285="","—",$D285-$F285))</f>
        <v/>
      </c>
      <c r="H285" s="10">
        <f>IF($A285="","",IF($E285&lt;TODAY(),"Expired",IF(AND($D285&lt;&gt;"",$G285&lt;=0),"Used up",IF(OR(AND($D285&lt;&gt;"",$G285&lt;=1),$E285-TODAY()&lt;=7),"Ending soon",IF($D285="","Unlimited","Active")))))</f>
        <v/>
      </c>
      <c r="I285" s="8" t="n"/>
      <c r="J285" s="12">
        <f>IF($B285="","",IFERROR(VLOOKUP($B285,'Packages'!$A:$D,4,FALSE),0)-N($I285))</f>
        <v/>
      </c>
    </row>
    <row r="286">
      <c r="C286" s="9" t="n"/>
      <c r="D286" s="10">
        <f>IF($B286="","",IFERROR(IF(VLOOKUP($B286,'Packages'!$A:$D,2,FALSE)="","",VLOOKUP($B286,'Packages'!$A:$D,2,FALSE)),""))</f>
        <v/>
      </c>
      <c r="E286" s="11">
        <f>IF(OR($B286="",$C286=""),"",$C286+IFERROR(VLOOKUP($B286,'Packages'!$A:$D,3,FALSE),30)-1+N($K286))</f>
        <v/>
      </c>
      <c r="F286" s="10">
        <f>IF(OR($A286="",$C286=""),"",COUNTIFS('Register'!$C:$C,$A286,'Register'!$A:$A,"&gt;="&amp;$C286,'Register'!$A:$A,"&lt;="&amp;$E286))</f>
        <v/>
      </c>
      <c r="G286" s="10">
        <f>IF($A286="","",IF($D286="","—",$D286-$F286))</f>
        <v/>
      </c>
      <c r="H286" s="10">
        <f>IF($A286="","",IF($E286&lt;TODAY(),"Expired",IF(AND($D286&lt;&gt;"",$G286&lt;=0),"Used up",IF(OR(AND($D286&lt;&gt;"",$G286&lt;=1),$E286-TODAY()&lt;=7),"Ending soon",IF($D286="","Unlimited","Active")))))</f>
        <v/>
      </c>
      <c r="I286" s="8" t="n"/>
      <c r="J286" s="12">
        <f>IF($B286="","",IFERROR(VLOOKUP($B286,'Packages'!$A:$D,4,FALSE),0)-N($I286))</f>
        <v/>
      </c>
    </row>
    <row r="287">
      <c r="C287" s="9" t="n"/>
      <c r="D287" s="10">
        <f>IF($B287="","",IFERROR(IF(VLOOKUP($B287,'Packages'!$A:$D,2,FALSE)="","",VLOOKUP($B287,'Packages'!$A:$D,2,FALSE)),""))</f>
        <v/>
      </c>
      <c r="E287" s="11">
        <f>IF(OR($B287="",$C287=""),"",$C287+IFERROR(VLOOKUP($B287,'Packages'!$A:$D,3,FALSE),30)-1+N($K287))</f>
        <v/>
      </c>
      <c r="F287" s="10">
        <f>IF(OR($A287="",$C287=""),"",COUNTIFS('Register'!$C:$C,$A287,'Register'!$A:$A,"&gt;="&amp;$C287,'Register'!$A:$A,"&lt;="&amp;$E287))</f>
        <v/>
      </c>
      <c r="G287" s="10">
        <f>IF($A287="","",IF($D287="","—",$D287-$F287))</f>
        <v/>
      </c>
      <c r="H287" s="10">
        <f>IF($A287="","",IF($E287&lt;TODAY(),"Expired",IF(AND($D287&lt;&gt;"",$G287&lt;=0),"Used up",IF(OR(AND($D287&lt;&gt;"",$G287&lt;=1),$E287-TODAY()&lt;=7),"Ending soon",IF($D287="","Unlimited","Active")))))</f>
        <v/>
      </c>
      <c r="I287" s="8" t="n"/>
      <c r="J287" s="12">
        <f>IF($B287="","",IFERROR(VLOOKUP($B287,'Packages'!$A:$D,4,FALSE),0)-N($I287))</f>
        <v/>
      </c>
    </row>
    <row r="288">
      <c r="C288" s="9" t="n"/>
      <c r="D288" s="10">
        <f>IF($B288="","",IFERROR(IF(VLOOKUP($B288,'Packages'!$A:$D,2,FALSE)="","",VLOOKUP($B288,'Packages'!$A:$D,2,FALSE)),""))</f>
        <v/>
      </c>
      <c r="E288" s="11">
        <f>IF(OR($B288="",$C288=""),"",$C288+IFERROR(VLOOKUP($B288,'Packages'!$A:$D,3,FALSE),30)-1+N($K288))</f>
        <v/>
      </c>
      <c r="F288" s="10">
        <f>IF(OR($A288="",$C288=""),"",COUNTIFS('Register'!$C:$C,$A288,'Register'!$A:$A,"&gt;="&amp;$C288,'Register'!$A:$A,"&lt;="&amp;$E288))</f>
        <v/>
      </c>
      <c r="G288" s="10">
        <f>IF($A288="","",IF($D288="","—",$D288-$F288))</f>
        <v/>
      </c>
      <c r="H288" s="10">
        <f>IF($A288="","",IF($E288&lt;TODAY(),"Expired",IF(AND($D288&lt;&gt;"",$G288&lt;=0),"Used up",IF(OR(AND($D288&lt;&gt;"",$G288&lt;=1),$E288-TODAY()&lt;=7),"Ending soon",IF($D288="","Unlimited","Active")))))</f>
        <v/>
      </c>
      <c r="I288" s="8" t="n"/>
      <c r="J288" s="12">
        <f>IF($B288="","",IFERROR(VLOOKUP($B288,'Packages'!$A:$D,4,FALSE),0)-N($I288))</f>
        <v/>
      </c>
    </row>
    <row r="289">
      <c r="C289" s="9" t="n"/>
      <c r="D289" s="10">
        <f>IF($B289="","",IFERROR(IF(VLOOKUP($B289,'Packages'!$A:$D,2,FALSE)="","",VLOOKUP($B289,'Packages'!$A:$D,2,FALSE)),""))</f>
        <v/>
      </c>
      <c r="E289" s="11">
        <f>IF(OR($B289="",$C289=""),"",$C289+IFERROR(VLOOKUP($B289,'Packages'!$A:$D,3,FALSE),30)-1+N($K289))</f>
        <v/>
      </c>
      <c r="F289" s="10">
        <f>IF(OR($A289="",$C289=""),"",COUNTIFS('Register'!$C:$C,$A289,'Register'!$A:$A,"&gt;="&amp;$C289,'Register'!$A:$A,"&lt;="&amp;$E289))</f>
        <v/>
      </c>
      <c r="G289" s="10">
        <f>IF($A289="","",IF($D289="","—",$D289-$F289))</f>
        <v/>
      </c>
      <c r="H289" s="10">
        <f>IF($A289="","",IF($E289&lt;TODAY(),"Expired",IF(AND($D289&lt;&gt;"",$G289&lt;=0),"Used up",IF(OR(AND($D289&lt;&gt;"",$G289&lt;=1),$E289-TODAY()&lt;=7),"Ending soon",IF($D289="","Unlimited","Active")))))</f>
        <v/>
      </c>
      <c r="I289" s="8" t="n"/>
      <c r="J289" s="12">
        <f>IF($B289="","",IFERROR(VLOOKUP($B289,'Packages'!$A:$D,4,FALSE),0)-N($I289))</f>
        <v/>
      </c>
    </row>
    <row r="290">
      <c r="C290" s="9" t="n"/>
      <c r="D290" s="10">
        <f>IF($B290="","",IFERROR(IF(VLOOKUP($B290,'Packages'!$A:$D,2,FALSE)="","",VLOOKUP($B290,'Packages'!$A:$D,2,FALSE)),""))</f>
        <v/>
      </c>
      <c r="E290" s="11">
        <f>IF(OR($B290="",$C290=""),"",$C290+IFERROR(VLOOKUP($B290,'Packages'!$A:$D,3,FALSE),30)-1+N($K290))</f>
        <v/>
      </c>
      <c r="F290" s="10">
        <f>IF(OR($A290="",$C290=""),"",COUNTIFS('Register'!$C:$C,$A290,'Register'!$A:$A,"&gt;="&amp;$C290,'Register'!$A:$A,"&lt;="&amp;$E290))</f>
        <v/>
      </c>
      <c r="G290" s="10">
        <f>IF($A290="","",IF($D290="","—",$D290-$F290))</f>
        <v/>
      </c>
      <c r="H290" s="10">
        <f>IF($A290="","",IF($E290&lt;TODAY(),"Expired",IF(AND($D290&lt;&gt;"",$G290&lt;=0),"Used up",IF(OR(AND($D290&lt;&gt;"",$G290&lt;=1),$E290-TODAY()&lt;=7),"Ending soon",IF($D290="","Unlimited","Active")))))</f>
        <v/>
      </c>
      <c r="I290" s="8" t="n"/>
      <c r="J290" s="12">
        <f>IF($B290="","",IFERROR(VLOOKUP($B290,'Packages'!$A:$D,4,FALSE),0)-N($I290))</f>
        <v/>
      </c>
    </row>
    <row r="291">
      <c r="C291" s="9" t="n"/>
      <c r="D291" s="10">
        <f>IF($B291="","",IFERROR(IF(VLOOKUP($B291,'Packages'!$A:$D,2,FALSE)="","",VLOOKUP($B291,'Packages'!$A:$D,2,FALSE)),""))</f>
        <v/>
      </c>
      <c r="E291" s="11">
        <f>IF(OR($B291="",$C291=""),"",$C291+IFERROR(VLOOKUP($B291,'Packages'!$A:$D,3,FALSE),30)-1+N($K291))</f>
        <v/>
      </c>
      <c r="F291" s="10">
        <f>IF(OR($A291="",$C291=""),"",COUNTIFS('Register'!$C:$C,$A291,'Register'!$A:$A,"&gt;="&amp;$C291,'Register'!$A:$A,"&lt;="&amp;$E291))</f>
        <v/>
      </c>
      <c r="G291" s="10">
        <f>IF($A291="","",IF($D291="","—",$D291-$F291))</f>
        <v/>
      </c>
      <c r="H291" s="10">
        <f>IF($A291="","",IF($E291&lt;TODAY(),"Expired",IF(AND($D291&lt;&gt;"",$G291&lt;=0),"Used up",IF(OR(AND($D291&lt;&gt;"",$G291&lt;=1),$E291-TODAY()&lt;=7),"Ending soon",IF($D291="","Unlimited","Active")))))</f>
        <v/>
      </c>
      <c r="I291" s="8" t="n"/>
      <c r="J291" s="12">
        <f>IF($B291="","",IFERROR(VLOOKUP($B291,'Packages'!$A:$D,4,FALSE),0)-N($I291))</f>
        <v/>
      </c>
    </row>
    <row r="292">
      <c r="C292" s="9" t="n"/>
      <c r="D292" s="10">
        <f>IF($B292="","",IFERROR(IF(VLOOKUP($B292,'Packages'!$A:$D,2,FALSE)="","",VLOOKUP($B292,'Packages'!$A:$D,2,FALSE)),""))</f>
        <v/>
      </c>
      <c r="E292" s="11">
        <f>IF(OR($B292="",$C292=""),"",$C292+IFERROR(VLOOKUP($B292,'Packages'!$A:$D,3,FALSE),30)-1+N($K292))</f>
        <v/>
      </c>
      <c r="F292" s="10">
        <f>IF(OR($A292="",$C292=""),"",COUNTIFS('Register'!$C:$C,$A292,'Register'!$A:$A,"&gt;="&amp;$C292,'Register'!$A:$A,"&lt;="&amp;$E292))</f>
        <v/>
      </c>
      <c r="G292" s="10">
        <f>IF($A292="","",IF($D292="","—",$D292-$F292))</f>
        <v/>
      </c>
      <c r="H292" s="10">
        <f>IF($A292="","",IF($E292&lt;TODAY(),"Expired",IF(AND($D292&lt;&gt;"",$G292&lt;=0),"Used up",IF(OR(AND($D292&lt;&gt;"",$G292&lt;=1),$E292-TODAY()&lt;=7),"Ending soon",IF($D292="","Unlimited","Active")))))</f>
        <v/>
      </c>
      <c r="I292" s="8" t="n"/>
      <c r="J292" s="12">
        <f>IF($B292="","",IFERROR(VLOOKUP($B292,'Packages'!$A:$D,4,FALSE),0)-N($I292))</f>
        <v/>
      </c>
    </row>
    <row r="293">
      <c r="C293" s="9" t="n"/>
      <c r="D293" s="10">
        <f>IF($B293="","",IFERROR(IF(VLOOKUP($B293,'Packages'!$A:$D,2,FALSE)="","",VLOOKUP($B293,'Packages'!$A:$D,2,FALSE)),""))</f>
        <v/>
      </c>
      <c r="E293" s="11">
        <f>IF(OR($B293="",$C293=""),"",$C293+IFERROR(VLOOKUP($B293,'Packages'!$A:$D,3,FALSE),30)-1+N($K293))</f>
        <v/>
      </c>
      <c r="F293" s="10">
        <f>IF(OR($A293="",$C293=""),"",COUNTIFS('Register'!$C:$C,$A293,'Register'!$A:$A,"&gt;="&amp;$C293,'Register'!$A:$A,"&lt;="&amp;$E293))</f>
        <v/>
      </c>
      <c r="G293" s="10">
        <f>IF($A293="","",IF($D293="","—",$D293-$F293))</f>
        <v/>
      </c>
      <c r="H293" s="10">
        <f>IF($A293="","",IF($E293&lt;TODAY(),"Expired",IF(AND($D293&lt;&gt;"",$G293&lt;=0),"Used up",IF(OR(AND($D293&lt;&gt;"",$G293&lt;=1),$E293-TODAY()&lt;=7),"Ending soon",IF($D293="","Unlimited","Active")))))</f>
        <v/>
      </c>
      <c r="I293" s="8" t="n"/>
      <c r="J293" s="12">
        <f>IF($B293="","",IFERROR(VLOOKUP($B293,'Packages'!$A:$D,4,FALSE),0)-N($I293))</f>
        <v/>
      </c>
    </row>
    <row r="294">
      <c r="C294" s="9" t="n"/>
      <c r="D294" s="10">
        <f>IF($B294="","",IFERROR(IF(VLOOKUP($B294,'Packages'!$A:$D,2,FALSE)="","",VLOOKUP($B294,'Packages'!$A:$D,2,FALSE)),""))</f>
        <v/>
      </c>
      <c r="E294" s="11">
        <f>IF(OR($B294="",$C294=""),"",$C294+IFERROR(VLOOKUP($B294,'Packages'!$A:$D,3,FALSE),30)-1+N($K294))</f>
        <v/>
      </c>
      <c r="F294" s="10">
        <f>IF(OR($A294="",$C294=""),"",COUNTIFS('Register'!$C:$C,$A294,'Register'!$A:$A,"&gt;="&amp;$C294,'Register'!$A:$A,"&lt;="&amp;$E294))</f>
        <v/>
      </c>
      <c r="G294" s="10">
        <f>IF($A294="","",IF($D294="","—",$D294-$F294))</f>
        <v/>
      </c>
      <c r="H294" s="10">
        <f>IF($A294="","",IF($E294&lt;TODAY(),"Expired",IF(AND($D294&lt;&gt;"",$G294&lt;=0),"Used up",IF(OR(AND($D294&lt;&gt;"",$G294&lt;=1),$E294-TODAY()&lt;=7),"Ending soon",IF($D294="","Unlimited","Active")))))</f>
        <v/>
      </c>
      <c r="I294" s="8" t="n"/>
      <c r="J294" s="12">
        <f>IF($B294="","",IFERROR(VLOOKUP($B294,'Packages'!$A:$D,4,FALSE),0)-N($I294))</f>
        <v/>
      </c>
    </row>
    <row r="295">
      <c r="C295" s="9" t="n"/>
      <c r="D295" s="10">
        <f>IF($B295="","",IFERROR(IF(VLOOKUP($B295,'Packages'!$A:$D,2,FALSE)="","",VLOOKUP($B295,'Packages'!$A:$D,2,FALSE)),""))</f>
        <v/>
      </c>
      <c r="E295" s="11">
        <f>IF(OR($B295="",$C295=""),"",$C295+IFERROR(VLOOKUP($B295,'Packages'!$A:$D,3,FALSE),30)-1+N($K295))</f>
        <v/>
      </c>
      <c r="F295" s="10">
        <f>IF(OR($A295="",$C295=""),"",COUNTIFS('Register'!$C:$C,$A295,'Register'!$A:$A,"&gt;="&amp;$C295,'Register'!$A:$A,"&lt;="&amp;$E295))</f>
        <v/>
      </c>
      <c r="G295" s="10">
        <f>IF($A295="","",IF($D295="","—",$D295-$F295))</f>
        <v/>
      </c>
      <c r="H295" s="10">
        <f>IF($A295="","",IF($E295&lt;TODAY(),"Expired",IF(AND($D295&lt;&gt;"",$G295&lt;=0),"Used up",IF(OR(AND($D295&lt;&gt;"",$G295&lt;=1),$E295-TODAY()&lt;=7),"Ending soon",IF($D295="","Unlimited","Active")))))</f>
        <v/>
      </c>
      <c r="I295" s="8" t="n"/>
      <c r="J295" s="12">
        <f>IF($B295="","",IFERROR(VLOOKUP($B295,'Packages'!$A:$D,4,FALSE),0)-N($I295))</f>
        <v/>
      </c>
    </row>
    <row r="296">
      <c r="C296" s="9" t="n"/>
      <c r="D296" s="10">
        <f>IF($B296="","",IFERROR(IF(VLOOKUP($B296,'Packages'!$A:$D,2,FALSE)="","",VLOOKUP($B296,'Packages'!$A:$D,2,FALSE)),""))</f>
        <v/>
      </c>
      <c r="E296" s="11">
        <f>IF(OR($B296="",$C296=""),"",$C296+IFERROR(VLOOKUP($B296,'Packages'!$A:$D,3,FALSE),30)-1+N($K296))</f>
        <v/>
      </c>
      <c r="F296" s="10">
        <f>IF(OR($A296="",$C296=""),"",COUNTIFS('Register'!$C:$C,$A296,'Register'!$A:$A,"&gt;="&amp;$C296,'Register'!$A:$A,"&lt;="&amp;$E296))</f>
        <v/>
      </c>
      <c r="G296" s="10">
        <f>IF($A296="","",IF($D296="","—",$D296-$F296))</f>
        <v/>
      </c>
      <c r="H296" s="10">
        <f>IF($A296="","",IF($E296&lt;TODAY(),"Expired",IF(AND($D296&lt;&gt;"",$G296&lt;=0),"Used up",IF(OR(AND($D296&lt;&gt;"",$G296&lt;=1),$E296-TODAY()&lt;=7),"Ending soon",IF($D296="","Unlimited","Active")))))</f>
        <v/>
      </c>
      <c r="I296" s="8" t="n"/>
      <c r="J296" s="12">
        <f>IF($B296="","",IFERROR(VLOOKUP($B296,'Packages'!$A:$D,4,FALSE),0)-N($I296))</f>
        <v/>
      </c>
    </row>
    <row r="297">
      <c r="C297" s="9" t="n"/>
      <c r="D297" s="10">
        <f>IF($B297="","",IFERROR(IF(VLOOKUP($B297,'Packages'!$A:$D,2,FALSE)="","",VLOOKUP($B297,'Packages'!$A:$D,2,FALSE)),""))</f>
        <v/>
      </c>
      <c r="E297" s="11">
        <f>IF(OR($B297="",$C297=""),"",$C297+IFERROR(VLOOKUP($B297,'Packages'!$A:$D,3,FALSE),30)-1+N($K297))</f>
        <v/>
      </c>
      <c r="F297" s="10">
        <f>IF(OR($A297="",$C297=""),"",COUNTIFS('Register'!$C:$C,$A297,'Register'!$A:$A,"&gt;="&amp;$C297,'Register'!$A:$A,"&lt;="&amp;$E297))</f>
        <v/>
      </c>
      <c r="G297" s="10">
        <f>IF($A297="","",IF($D297="","—",$D297-$F297))</f>
        <v/>
      </c>
      <c r="H297" s="10">
        <f>IF($A297="","",IF($E297&lt;TODAY(),"Expired",IF(AND($D297&lt;&gt;"",$G297&lt;=0),"Used up",IF(OR(AND($D297&lt;&gt;"",$G297&lt;=1),$E297-TODAY()&lt;=7),"Ending soon",IF($D297="","Unlimited","Active")))))</f>
        <v/>
      </c>
      <c r="I297" s="8" t="n"/>
      <c r="J297" s="12">
        <f>IF($B297="","",IFERROR(VLOOKUP($B297,'Packages'!$A:$D,4,FALSE),0)-N($I297))</f>
        <v/>
      </c>
    </row>
    <row r="298">
      <c r="C298" s="9" t="n"/>
      <c r="D298" s="10">
        <f>IF($B298="","",IFERROR(IF(VLOOKUP($B298,'Packages'!$A:$D,2,FALSE)="","",VLOOKUP($B298,'Packages'!$A:$D,2,FALSE)),""))</f>
        <v/>
      </c>
      <c r="E298" s="11">
        <f>IF(OR($B298="",$C298=""),"",$C298+IFERROR(VLOOKUP($B298,'Packages'!$A:$D,3,FALSE),30)-1+N($K298))</f>
        <v/>
      </c>
      <c r="F298" s="10">
        <f>IF(OR($A298="",$C298=""),"",COUNTIFS('Register'!$C:$C,$A298,'Register'!$A:$A,"&gt;="&amp;$C298,'Register'!$A:$A,"&lt;="&amp;$E298))</f>
        <v/>
      </c>
      <c r="G298" s="10">
        <f>IF($A298="","",IF($D298="","—",$D298-$F298))</f>
        <v/>
      </c>
      <c r="H298" s="10">
        <f>IF($A298="","",IF($E298&lt;TODAY(),"Expired",IF(AND($D298&lt;&gt;"",$G298&lt;=0),"Used up",IF(OR(AND($D298&lt;&gt;"",$G298&lt;=1),$E298-TODAY()&lt;=7),"Ending soon",IF($D298="","Unlimited","Active")))))</f>
        <v/>
      </c>
      <c r="I298" s="8" t="n"/>
      <c r="J298" s="12">
        <f>IF($B298="","",IFERROR(VLOOKUP($B298,'Packages'!$A:$D,4,FALSE),0)-N($I298))</f>
        <v/>
      </c>
    </row>
    <row r="299">
      <c r="C299" s="9" t="n"/>
      <c r="D299" s="10">
        <f>IF($B299="","",IFERROR(IF(VLOOKUP($B299,'Packages'!$A:$D,2,FALSE)="","",VLOOKUP($B299,'Packages'!$A:$D,2,FALSE)),""))</f>
        <v/>
      </c>
      <c r="E299" s="11">
        <f>IF(OR($B299="",$C299=""),"",$C299+IFERROR(VLOOKUP($B299,'Packages'!$A:$D,3,FALSE),30)-1+N($K299))</f>
        <v/>
      </c>
      <c r="F299" s="10">
        <f>IF(OR($A299="",$C299=""),"",COUNTIFS('Register'!$C:$C,$A299,'Register'!$A:$A,"&gt;="&amp;$C299,'Register'!$A:$A,"&lt;="&amp;$E299))</f>
        <v/>
      </c>
      <c r="G299" s="10">
        <f>IF($A299="","",IF($D299="","—",$D299-$F299))</f>
        <v/>
      </c>
      <c r="H299" s="10">
        <f>IF($A299="","",IF($E299&lt;TODAY(),"Expired",IF(AND($D299&lt;&gt;"",$G299&lt;=0),"Used up",IF(OR(AND($D299&lt;&gt;"",$G299&lt;=1),$E299-TODAY()&lt;=7),"Ending soon",IF($D299="","Unlimited","Active")))))</f>
        <v/>
      </c>
      <c r="I299" s="8" t="n"/>
      <c r="J299" s="12">
        <f>IF($B299="","",IFERROR(VLOOKUP($B299,'Packages'!$A:$D,4,FALSE),0)-N($I299))</f>
        <v/>
      </c>
    </row>
    <row r="300">
      <c r="C300" s="9" t="n"/>
      <c r="D300" s="10">
        <f>IF($B300="","",IFERROR(IF(VLOOKUP($B300,'Packages'!$A:$D,2,FALSE)="","",VLOOKUP($B300,'Packages'!$A:$D,2,FALSE)),""))</f>
        <v/>
      </c>
      <c r="E300" s="11">
        <f>IF(OR($B300="",$C300=""),"",$C300+IFERROR(VLOOKUP($B300,'Packages'!$A:$D,3,FALSE),30)-1+N($K300))</f>
        <v/>
      </c>
      <c r="F300" s="10">
        <f>IF(OR($A300="",$C300=""),"",COUNTIFS('Register'!$C:$C,$A300,'Register'!$A:$A,"&gt;="&amp;$C300,'Register'!$A:$A,"&lt;="&amp;$E300))</f>
        <v/>
      </c>
      <c r="G300" s="10">
        <f>IF($A300="","",IF($D300="","—",$D300-$F300))</f>
        <v/>
      </c>
      <c r="H300" s="10">
        <f>IF($A300="","",IF($E300&lt;TODAY(),"Expired",IF(AND($D300&lt;&gt;"",$G300&lt;=0),"Used up",IF(OR(AND($D300&lt;&gt;"",$G300&lt;=1),$E300-TODAY()&lt;=7),"Ending soon",IF($D300="","Unlimited","Active")))))</f>
        <v/>
      </c>
      <c r="I300" s="8" t="n"/>
      <c r="J300" s="12">
        <f>IF($B300="","",IFERROR(VLOOKUP($B300,'Packages'!$A:$D,4,FALSE),0)-N($I300))</f>
        <v/>
      </c>
    </row>
    <row r="301">
      <c r="C301" s="9" t="n"/>
      <c r="D301" s="10">
        <f>IF($B301="","",IFERROR(IF(VLOOKUP($B301,'Packages'!$A:$D,2,FALSE)="","",VLOOKUP($B301,'Packages'!$A:$D,2,FALSE)),""))</f>
        <v/>
      </c>
      <c r="E301" s="11">
        <f>IF(OR($B301="",$C301=""),"",$C301+IFERROR(VLOOKUP($B301,'Packages'!$A:$D,3,FALSE),30)-1+N($K301))</f>
        <v/>
      </c>
      <c r="F301" s="10">
        <f>IF(OR($A301="",$C301=""),"",COUNTIFS('Register'!$C:$C,$A301,'Register'!$A:$A,"&gt;="&amp;$C301,'Register'!$A:$A,"&lt;="&amp;$E301))</f>
        <v/>
      </c>
      <c r="G301" s="10">
        <f>IF($A301="","",IF($D301="","—",$D301-$F301))</f>
        <v/>
      </c>
      <c r="H301" s="10">
        <f>IF($A301="","",IF($E301&lt;TODAY(),"Expired",IF(AND($D301&lt;&gt;"",$G301&lt;=0),"Used up",IF(OR(AND($D301&lt;&gt;"",$G301&lt;=1),$E301-TODAY()&lt;=7),"Ending soon",IF($D301="","Unlimited","Active")))))</f>
        <v/>
      </c>
      <c r="I301" s="8" t="n"/>
      <c r="J301" s="12">
        <f>IF($B301="","",IFERROR(VLOOKUP($B301,'Packages'!$A:$D,4,FALSE),0)-N($I301))</f>
        <v/>
      </c>
    </row>
  </sheetData>
  <conditionalFormatting sqref="H2:H301">
    <cfRule type="expression" priority="1" dxfId="0">
      <formula>$H2="Ending soon"</formula>
    </cfRule>
    <cfRule type="expression" priority="2" dxfId="1">
      <formula>$H2="Used up"</formula>
    </cfRule>
    <cfRule type="expression" priority="3" dxfId="2">
      <formula>$H2="Expired"</formula>
    </cfRule>
    <cfRule type="expression" priority="4" dxfId="3">
      <formula>$H2="Active"</formula>
    </cfRule>
  </conditionalFormatting>
  <dataValidations count="1">
    <dataValidation sqref="B2:B301" showDropDown="0" showInputMessage="0" showErrorMessage="0" allowBlank="1" type="list">
      <formula1>='Packages'!$A$2:$A$100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6" customWidth="1" min="2" max="2"/>
    <col width="18" customWidth="1" min="3" max="3"/>
  </cols>
  <sheetData>
    <row r="1" ht="30" customHeight="1">
      <c r="A1" s="7" t="inlineStr">
        <is>
          <t>Date</t>
        </is>
      </c>
      <c r="B1" s="7" t="inlineStr">
        <is>
          <t>Class</t>
        </is>
      </c>
      <c r="C1" s="7" t="inlineStr">
        <is>
          <t>Member</t>
        </is>
      </c>
    </row>
    <row r="2">
      <c r="A2" s="9">
        <f>TODAY()-22</f>
        <v/>
      </c>
      <c r="B2" t="inlineStr">
        <is>
          <t>Tue 10:00 Reformer</t>
        </is>
      </c>
      <c r="C2" t="inlineStr">
        <is>
          <t>Ayşe</t>
        </is>
      </c>
    </row>
    <row r="3">
      <c r="A3" s="9">
        <f>TODAY()-20</f>
        <v/>
      </c>
      <c r="B3" t="inlineStr">
        <is>
          <t>Thu 18:00 Mat</t>
        </is>
      </c>
      <c r="C3" t="inlineStr">
        <is>
          <t>Ayşe</t>
        </is>
      </c>
    </row>
    <row r="4">
      <c r="A4" s="9">
        <f>TODAY()-15</f>
        <v/>
      </c>
      <c r="B4" t="inlineStr">
        <is>
          <t>Tue 10:00 Reformer</t>
        </is>
      </c>
      <c r="C4" t="inlineStr">
        <is>
          <t>Ayşe</t>
        </is>
      </c>
    </row>
    <row r="5">
      <c r="A5" s="9">
        <f>TODAY()-13</f>
        <v/>
      </c>
      <c r="B5" t="inlineStr">
        <is>
          <t>Thu 18:00 Mat</t>
        </is>
      </c>
      <c r="C5" t="inlineStr">
        <is>
          <t>Ayşe</t>
        </is>
      </c>
    </row>
    <row r="6">
      <c r="A6" s="9">
        <f>TODAY()-8</f>
        <v/>
      </c>
      <c r="B6" t="inlineStr">
        <is>
          <t>Tue 10:00 Reformer</t>
        </is>
      </c>
      <c r="C6" t="inlineStr">
        <is>
          <t>Ayşe</t>
        </is>
      </c>
    </row>
    <row r="7">
      <c r="A7" s="9">
        <f>TODAY()-6</f>
        <v/>
      </c>
      <c r="B7" t="inlineStr">
        <is>
          <t>Thu 18:00 Mat</t>
        </is>
      </c>
      <c r="C7" t="inlineStr">
        <is>
          <t>Ayşe</t>
        </is>
      </c>
    </row>
    <row r="8">
      <c r="A8" s="9">
        <f>TODAY()-1</f>
        <v/>
      </c>
      <c r="B8" t="inlineStr">
        <is>
          <t>Tue 10:00 Reformer</t>
        </is>
      </c>
      <c r="C8" t="inlineStr">
        <is>
          <t>Ayşe</t>
        </is>
      </c>
    </row>
    <row r="9">
      <c r="A9" s="9">
        <f>TODAY()-8</f>
        <v/>
      </c>
      <c r="B9" t="inlineStr">
        <is>
          <t>Tue 10:00 Reformer</t>
        </is>
      </c>
      <c r="C9" t="inlineStr">
        <is>
          <t>Elif</t>
        </is>
      </c>
    </row>
    <row r="10">
      <c r="A10" s="9">
        <f>TODAY()-6</f>
        <v/>
      </c>
      <c r="B10" t="inlineStr">
        <is>
          <t>Thu 18:00 Mat</t>
        </is>
      </c>
      <c r="C10" t="inlineStr">
        <is>
          <t>Elif</t>
        </is>
      </c>
    </row>
    <row r="11">
      <c r="A11" s="9">
        <f>TODAY()-1</f>
        <v/>
      </c>
      <c r="B11" t="inlineStr">
        <is>
          <t>Tue 10:00 Reformer</t>
        </is>
      </c>
      <c r="C11" t="inlineStr">
        <is>
          <t>Elif</t>
        </is>
      </c>
    </row>
    <row r="12">
      <c r="A12" s="9">
        <f>TODAY()-3</f>
        <v/>
      </c>
      <c r="B12" t="inlineStr">
        <is>
          <t>Thu 18:00 Mat</t>
        </is>
      </c>
      <c r="C12" t="inlineStr">
        <is>
          <t>Selin</t>
        </is>
      </c>
    </row>
    <row r="13">
      <c r="A13" s="9">
        <f>TODAY()-27</f>
        <v/>
      </c>
      <c r="B13" t="inlineStr">
        <is>
          <t>Tue 10:00 Reformer</t>
        </is>
      </c>
      <c r="C13" t="inlineStr">
        <is>
          <t>Zeynep</t>
        </is>
      </c>
    </row>
    <row r="14">
      <c r="A14" s="9" t="n"/>
    </row>
    <row r="15">
      <c r="A15" s="9" t="n"/>
    </row>
    <row r="16">
      <c r="A16" s="9" t="n"/>
    </row>
    <row r="17">
      <c r="A17" s="9" t="n"/>
    </row>
    <row r="18">
      <c r="A18" s="9" t="n"/>
    </row>
    <row r="19">
      <c r="A19" s="9" t="n"/>
    </row>
    <row r="20">
      <c r="A20" s="9" t="n"/>
    </row>
    <row r="21">
      <c r="A21" s="9" t="n"/>
    </row>
    <row r="22">
      <c r="A22" s="9" t="n"/>
    </row>
    <row r="23">
      <c r="A23" s="9" t="n"/>
    </row>
    <row r="24">
      <c r="A24" s="9" t="n"/>
    </row>
    <row r="25">
      <c r="A25" s="9" t="n"/>
    </row>
    <row r="26">
      <c r="A26" s="9" t="n"/>
    </row>
    <row r="27">
      <c r="A27" s="9" t="n"/>
    </row>
    <row r="28">
      <c r="A28" s="9" t="n"/>
    </row>
    <row r="29">
      <c r="A29" s="9" t="n"/>
    </row>
    <row r="30">
      <c r="A30" s="9" t="n"/>
    </row>
    <row r="31">
      <c r="A31" s="9" t="n"/>
    </row>
    <row r="32">
      <c r="A32" s="9" t="n"/>
    </row>
    <row r="33">
      <c r="A33" s="9" t="n"/>
    </row>
    <row r="34">
      <c r="A34" s="9" t="n"/>
    </row>
    <row r="35">
      <c r="A35" s="9" t="n"/>
    </row>
    <row r="36">
      <c r="A36" s="9" t="n"/>
    </row>
    <row r="37">
      <c r="A37" s="9" t="n"/>
    </row>
    <row r="38">
      <c r="A38" s="9" t="n"/>
    </row>
    <row r="39">
      <c r="A39" s="9" t="n"/>
    </row>
    <row r="40">
      <c r="A40" s="9" t="n"/>
    </row>
    <row r="41">
      <c r="A41" s="9" t="n"/>
    </row>
    <row r="42">
      <c r="A42" s="9" t="n"/>
    </row>
    <row r="43">
      <c r="A43" s="9" t="n"/>
    </row>
    <row r="44">
      <c r="A44" s="9" t="n"/>
    </row>
    <row r="45">
      <c r="A45" s="9" t="n"/>
    </row>
    <row r="46">
      <c r="A46" s="9" t="n"/>
    </row>
    <row r="47">
      <c r="A47" s="9" t="n"/>
    </row>
    <row r="48">
      <c r="A48" s="9" t="n"/>
    </row>
    <row r="49">
      <c r="A49" s="9" t="n"/>
    </row>
    <row r="50">
      <c r="A50" s="9" t="n"/>
    </row>
    <row r="51">
      <c r="A51" s="9" t="n"/>
    </row>
    <row r="52">
      <c r="A52" s="9" t="n"/>
    </row>
    <row r="53">
      <c r="A53" s="9" t="n"/>
    </row>
    <row r="54">
      <c r="A54" s="9" t="n"/>
    </row>
    <row r="55">
      <c r="A55" s="9" t="n"/>
    </row>
    <row r="56">
      <c r="A56" s="9" t="n"/>
    </row>
    <row r="57">
      <c r="A57" s="9" t="n"/>
    </row>
    <row r="58">
      <c r="A58" s="9" t="n"/>
    </row>
    <row r="59">
      <c r="A59" s="9" t="n"/>
    </row>
    <row r="60">
      <c r="A60" s="9" t="n"/>
    </row>
    <row r="61">
      <c r="A61" s="9" t="n"/>
    </row>
    <row r="62">
      <c r="A62" s="9" t="n"/>
    </row>
    <row r="63">
      <c r="A63" s="9" t="n"/>
    </row>
    <row r="64">
      <c r="A64" s="9" t="n"/>
    </row>
    <row r="65">
      <c r="A65" s="9" t="n"/>
    </row>
    <row r="66">
      <c r="A66" s="9" t="n"/>
    </row>
    <row r="67">
      <c r="A67" s="9" t="n"/>
    </row>
    <row r="68">
      <c r="A68" s="9" t="n"/>
    </row>
    <row r="69">
      <c r="A69" s="9" t="n"/>
    </row>
    <row r="70">
      <c r="A70" s="9" t="n"/>
    </row>
    <row r="71">
      <c r="A71" s="9" t="n"/>
    </row>
    <row r="72">
      <c r="A72" s="9" t="n"/>
    </row>
    <row r="73">
      <c r="A73" s="9" t="n"/>
    </row>
    <row r="74">
      <c r="A74" s="9" t="n"/>
    </row>
    <row r="75">
      <c r="A75" s="9" t="n"/>
    </row>
    <row r="76">
      <c r="A76" s="9" t="n"/>
    </row>
    <row r="77">
      <c r="A77" s="9" t="n"/>
    </row>
    <row r="78">
      <c r="A78" s="9" t="n"/>
    </row>
    <row r="79">
      <c r="A79" s="9" t="n"/>
    </row>
    <row r="80">
      <c r="A80" s="9" t="n"/>
    </row>
    <row r="81">
      <c r="A81" s="9" t="n"/>
    </row>
    <row r="82">
      <c r="A82" s="9" t="n"/>
    </row>
    <row r="83">
      <c r="A83" s="9" t="n"/>
    </row>
    <row r="84">
      <c r="A84" s="9" t="n"/>
    </row>
    <row r="85">
      <c r="A85" s="9" t="n"/>
    </row>
    <row r="86">
      <c r="A86" s="9" t="n"/>
    </row>
    <row r="87">
      <c r="A87" s="9" t="n"/>
    </row>
    <row r="88">
      <c r="A88" s="9" t="n"/>
    </row>
    <row r="89">
      <c r="A89" s="9" t="n"/>
    </row>
    <row r="90">
      <c r="A90" s="9" t="n"/>
    </row>
    <row r="91">
      <c r="A91" s="9" t="n"/>
    </row>
    <row r="92">
      <c r="A92" s="9" t="n"/>
    </row>
    <row r="93">
      <c r="A93" s="9" t="n"/>
    </row>
    <row r="94">
      <c r="A94" s="9" t="n"/>
    </row>
    <row r="95">
      <c r="A95" s="9" t="n"/>
    </row>
    <row r="96">
      <c r="A96" s="9" t="n"/>
    </row>
    <row r="97">
      <c r="A97" s="9" t="n"/>
    </row>
    <row r="98">
      <c r="A98" s="9" t="n"/>
    </row>
    <row r="99">
      <c r="A99" s="9" t="n"/>
    </row>
    <row r="100">
      <c r="A100" s="9" t="n"/>
    </row>
    <row r="101">
      <c r="A101" s="9" t="n"/>
    </row>
    <row r="102">
      <c r="A102" s="9" t="n"/>
    </row>
    <row r="103">
      <c r="A103" s="9" t="n"/>
    </row>
    <row r="104">
      <c r="A104" s="9" t="n"/>
    </row>
    <row r="105">
      <c r="A105" s="9" t="n"/>
    </row>
    <row r="106">
      <c r="A106" s="9" t="n"/>
    </row>
    <row r="107">
      <c r="A107" s="9" t="n"/>
    </row>
    <row r="108">
      <c r="A108" s="9" t="n"/>
    </row>
    <row r="109">
      <c r="A109" s="9" t="n"/>
    </row>
    <row r="110">
      <c r="A110" s="9" t="n"/>
    </row>
    <row r="111">
      <c r="A111" s="9" t="n"/>
    </row>
    <row r="112">
      <c r="A112" s="9" t="n"/>
    </row>
    <row r="113">
      <c r="A113" s="9" t="n"/>
    </row>
    <row r="114">
      <c r="A114" s="9" t="n"/>
    </row>
    <row r="115">
      <c r="A115" s="9" t="n"/>
    </row>
    <row r="116">
      <c r="A116" s="9" t="n"/>
    </row>
    <row r="117">
      <c r="A117" s="9" t="n"/>
    </row>
    <row r="118">
      <c r="A118" s="9" t="n"/>
    </row>
    <row r="119">
      <c r="A119" s="9" t="n"/>
    </row>
    <row r="120">
      <c r="A120" s="9" t="n"/>
    </row>
    <row r="121">
      <c r="A121" s="9" t="n"/>
    </row>
    <row r="122">
      <c r="A122" s="9" t="n"/>
    </row>
    <row r="123">
      <c r="A123" s="9" t="n"/>
    </row>
    <row r="124">
      <c r="A124" s="9" t="n"/>
    </row>
    <row r="125">
      <c r="A125" s="9" t="n"/>
    </row>
    <row r="126">
      <c r="A126" s="9" t="n"/>
    </row>
    <row r="127">
      <c r="A127" s="9" t="n"/>
    </row>
    <row r="128">
      <c r="A128" s="9" t="n"/>
    </row>
    <row r="129">
      <c r="A129" s="9" t="n"/>
    </row>
    <row r="130">
      <c r="A130" s="9" t="n"/>
    </row>
    <row r="131">
      <c r="A131" s="9" t="n"/>
    </row>
    <row r="132">
      <c r="A132" s="9" t="n"/>
    </row>
    <row r="133">
      <c r="A133" s="9" t="n"/>
    </row>
    <row r="134">
      <c r="A134" s="9" t="n"/>
    </row>
    <row r="135">
      <c r="A135" s="9" t="n"/>
    </row>
    <row r="136">
      <c r="A136" s="9" t="n"/>
    </row>
    <row r="137">
      <c r="A137" s="9" t="n"/>
    </row>
    <row r="138">
      <c r="A138" s="9" t="n"/>
    </row>
    <row r="139">
      <c r="A139" s="9" t="n"/>
    </row>
    <row r="140">
      <c r="A140" s="9" t="n"/>
    </row>
    <row r="141">
      <c r="A141" s="9" t="n"/>
    </row>
    <row r="142">
      <c r="A142" s="9" t="n"/>
    </row>
    <row r="143">
      <c r="A143" s="9" t="n"/>
    </row>
    <row r="144">
      <c r="A144" s="9" t="n"/>
    </row>
    <row r="145">
      <c r="A145" s="9" t="n"/>
    </row>
    <row r="146">
      <c r="A146" s="9" t="n"/>
    </row>
    <row r="147">
      <c r="A147" s="9" t="n"/>
    </row>
    <row r="148">
      <c r="A148" s="9" t="n"/>
    </row>
    <row r="149">
      <c r="A149" s="9" t="n"/>
    </row>
    <row r="150">
      <c r="A150" s="9" t="n"/>
    </row>
    <row r="151">
      <c r="A151" s="9" t="n"/>
    </row>
    <row r="152">
      <c r="A152" s="9" t="n"/>
    </row>
    <row r="153">
      <c r="A153" s="9" t="n"/>
    </row>
    <row r="154">
      <c r="A154" s="9" t="n"/>
    </row>
    <row r="155">
      <c r="A155" s="9" t="n"/>
    </row>
    <row r="156">
      <c r="A156" s="9" t="n"/>
    </row>
    <row r="157">
      <c r="A157" s="9" t="n"/>
    </row>
    <row r="158">
      <c r="A158" s="9" t="n"/>
    </row>
    <row r="159">
      <c r="A159" s="9" t="n"/>
    </row>
    <row r="160">
      <c r="A160" s="9" t="n"/>
    </row>
    <row r="161">
      <c r="A161" s="9" t="n"/>
    </row>
    <row r="162">
      <c r="A162" s="9" t="n"/>
    </row>
    <row r="163">
      <c r="A163" s="9" t="n"/>
    </row>
    <row r="164">
      <c r="A164" s="9" t="n"/>
    </row>
    <row r="165">
      <c r="A165" s="9" t="n"/>
    </row>
    <row r="166">
      <c r="A166" s="9" t="n"/>
    </row>
    <row r="167">
      <c r="A167" s="9" t="n"/>
    </row>
    <row r="168">
      <c r="A168" s="9" t="n"/>
    </row>
    <row r="169">
      <c r="A169" s="9" t="n"/>
    </row>
    <row r="170">
      <c r="A170" s="9" t="n"/>
    </row>
    <row r="171">
      <c r="A171" s="9" t="n"/>
    </row>
    <row r="172">
      <c r="A172" s="9" t="n"/>
    </row>
    <row r="173">
      <c r="A173" s="9" t="n"/>
    </row>
    <row r="174">
      <c r="A174" s="9" t="n"/>
    </row>
    <row r="175">
      <c r="A175" s="9" t="n"/>
    </row>
    <row r="176">
      <c r="A176" s="9" t="n"/>
    </row>
    <row r="177">
      <c r="A177" s="9" t="n"/>
    </row>
    <row r="178">
      <c r="A178" s="9" t="n"/>
    </row>
    <row r="179">
      <c r="A179" s="9" t="n"/>
    </row>
    <row r="180">
      <c r="A180" s="9" t="n"/>
    </row>
    <row r="181">
      <c r="A181" s="9" t="n"/>
    </row>
    <row r="182">
      <c r="A182" s="9" t="n"/>
    </row>
    <row r="183">
      <c r="A183" s="9" t="n"/>
    </row>
    <row r="184">
      <c r="A184" s="9" t="n"/>
    </row>
    <row r="185">
      <c r="A185" s="9" t="n"/>
    </row>
    <row r="186">
      <c r="A186" s="9" t="n"/>
    </row>
    <row r="187">
      <c r="A187" s="9" t="n"/>
    </row>
    <row r="188">
      <c r="A188" s="9" t="n"/>
    </row>
    <row r="189">
      <c r="A189" s="9" t="n"/>
    </row>
    <row r="190">
      <c r="A190" s="9" t="n"/>
    </row>
    <row r="191">
      <c r="A191" s="9" t="n"/>
    </row>
    <row r="192">
      <c r="A192" s="9" t="n"/>
    </row>
    <row r="193">
      <c r="A193" s="9" t="n"/>
    </row>
    <row r="194">
      <c r="A194" s="9" t="n"/>
    </row>
    <row r="195">
      <c r="A195" s="9" t="n"/>
    </row>
    <row r="196">
      <c r="A196" s="9" t="n"/>
    </row>
    <row r="197">
      <c r="A197" s="9" t="n"/>
    </row>
    <row r="198">
      <c r="A198" s="9" t="n"/>
    </row>
    <row r="199">
      <c r="A199" s="9" t="n"/>
    </row>
    <row r="200">
      <c r="A200" s="9" t="n"/>
    </row>
    <row r="201">
      <c r="A201" s="9" t="n"/>
    </row>
    <row r="202">
      <c r="A202" s="9" t="n"/>
    </row>
    <row r="203">
      <c r="A203" s="9" t="n"/>
    </row>
    <row r="204">
      <c r="A204" s="9" t="n"/>
    </row>
    <row r="205">
      <c r="A205" s="9" t="n"/>
    </row>
    <row r="206">
      <c r="A206" s="9" t="n"/>
    </row>
    <row r="207">
      <c r="A207" s="9" t="n"/>
    </row>
    <row r="208">
      <c r="A208" s="9" t="n"/>
    </row>
    <row r="209">
      <c r="A209" s="9" t="n"/>
    </row>
    <row r="210">
      <c r="A210" s="9" t="n"/>
    </row>
    <row r="211">
      <c r="A211" s="9" t="n"/>
    </row>
    <row r="212">
      <c r="A212" s="9" t="n"/>
    </row>
    <row r="213">
      <c r="A213" s="9" t="n"/>
    </row>
    <row r="214">
      <c r="A214" s="9" t="n"/>
    </row>
    <row r="215">
      <c r="A215" s="9" t="n"/>
    </row>
    <row r="216">
      <c r="A216" s="9" t="n"/>
    </row>
    <row r="217">
      <c r="A217" s="9" t="n"/>
    </row>
    <row r="218">
      <c r="A218" s="9" t="n"/>
    </row>
    <row r="219">
      <c r="A219" s="9" t="n"/>
    </row>
    <row r="220">
      <c r="A220" s="9" t="n"/>
    </row>
    <row r="221">
      <c r="A221" s="9" t="n"/>
    </row>
    <row r="222">
      <c r="A222" s="9" t="n"/>
    </row>
    <row r="223">
      <c r="A223" s="9" t="n"/>
    </row>
    <row r="224">
      <c r="A224" s="9" t="n"/>
    </row>
    <row r="225">
      <c r="A225" s="9" t="n"/>
    </row>
    <row r="226">
      <c r="A226" s="9" t="n"/>
    </row>
    <row r="227">
      <c r="A227" s="9" t="n"/>
    </row>
    <row r="228">
      <c r="A228" s="9" t="n"/>
    </row>
    <row r="229">
      <c r="A229" s="9" t="n"/>
    </row>
    <row r="230">
      <c r="A230" s="9" t="n"/>
    </row>
    <row r="231">
      <c r="A231" s="9" t="n"/>
    </row>
    <row r="232">
      <c r="A232" s="9" t="n"/>
    </row>
    <row r="233">
      <c r="A233" s="9" t="n"/>
    </row>
    <row r="234">
      <c r="A234" s="9" t="n"/>
    </row>
    <row r="235">
      <c r="A235" s="9" t="n"/>
    </row>
    <row r="236">
      <c r="A236" s="9" t="n"/>
    </row>
    <row r="237">
      <c r="A237" s="9" t="n"/>
    </row>
    <row r="238">
      <c r="A238" s="9" t="n"/>
    </row>
    <row r="239">
      <c r="A239" s="9" t="n"/>
    </row>
    <row r="240">
      <c r="A240" s="9" t="n"/>
    </row>
    <row r="241">
      <c r="A241" s="9" t="n"/>
    </row>
    <row r="242">
      <c r="A242" s="9" t="n"/>
    </row>
    <row r="243">
      <c r="A243" s="9" t="n"/>
    </row>
    <row r="244">
      <c r="A244" s="9" t="n"/>
    </row>
    <row r="245">
      <c r="A245" s="9" t="n"/>
    </row>
    <row r="246">
      <c r="A246" s="9" t="n"/>
    </row>
    <row r="247">
      <c r="A247" s="9" t="n"/>
    </row>
    <row r="248">
      <c r="A248" s="9" t="n"/>
    </row>
    <row r="249">
      <c r="A249" s="9" t="n"/>
    </row>
    <row r="250">
      <c r="A250" s="9" t="n"/>
    </row>
    <row r="251">
      <c r="A251" s="9" t="n"/>
    </row>
    <row r="252">
      <c r="A252" s="9" t="n"/>
    </row>
    <row r="253">
      <c r="A253" s="9" t="n"/>
    </row>
    <row r="254">
      <c r="A254" s="9" t="n"/>
    </row>
    <row r="255">
      <c r="A255" s="9" t="n"/>
    </row>
    <row r="256">
      <c r="A256" s="9" t="n"/>
    </row>
    <row r="257">
      <c r="A257" s="9" t="n"/>
    </row>
    <row r="258">
      <c r="A258" s="9" t="n"/>
    </row>
    <row r="259">
      <c r="A259" s="9" t="n"/>
    </row>
    <row r="260">
      <c r="A260" s="9" t="n"/>
    </row>
    <row r="261">
      <c r="A261" s="9" t="n"/>
    </row>
    <row r="262">
      <c r="A262" s="9" t="n"/>
    </row>
    <row r="263">
      <c r="A263" s="9" t="n"/>
    </row>
    <row r="264">
      <c r="A264" s="9" t="n"/>
    </row>
    <row r="265">
      <c r="A265" s="9" t="n"/>
    </row>
    <row r="266">
      <c r="A266" s="9" t="n"/>
    </row>
    <row r="267">
      <c r="A267" s="9" t="n"/>
    </row>
    <row r="268">
      <c r="A268" s="9" t="n"/>
    </row>
    <row r="269">
      <c r="A269" s="9" t="n"/>
    </row>
    <row r="270">
      <c r="A270" s="9" t="n"/>
    </row>
    <row r="271">
      <c r="A271" s="9" t="n"/>
    </row>
    <row r="272">
      <c r="A272" s="9" t="n"/>
    </row>
    <row r="273">
      <c r="A273" s="9" t="n"/>
    </row>
    <row r="274">
      <c r="A274" s="9" t="n"/>
    </row>
    <row r="275">
      <c r="A275" s="9" t="n"/>
    </row>
    <row r="276">
      <c r="A276" s="9" t="n"/>
    </row>
    <row r="277">
      <c r="A277" s="9" t="n"/>
    </row>
    <row r="278">
      <c r="A278" s="9" t="n"/>
    </row>
    <row r="279">
      <c r="A279" s="9" t="n"/>
    </row>
    <row r="280">
      <c r="A280" s="9" t="n"/>
    </row>
    <row r="281">
      <c r="A281" s="9" t="n"/>
    </row>
    <row r="282">
      <c r="A282" s="9" t="n"/>
    </row>
    <row r="283">
      <c r="A283" s="9" t="n"/>
    </row>
    <row r="284">
      <c r="A284" s="9" t="n"/>
    </row>
    <row r="285">
      <c r="A285" s="9" t="n"/>
    </row>
    <row r="286">
      <c r="A286" s="9" t="n"/>
    </row>
    <row r="287">
      <c r="A287" s="9" t="n"/>
    </row>
    <row r="288">
      <c r="A288" s="9" t="n"/>
    </row>
    <row r="289">
      <c r="A289" s="9" t="n"/>
    </row>
    <row r="290">
      <c r="A290" s="9" t="n"/>
    </row>
    <row r="291">
      <c r="A291" s="9" t="n"/>
    </row>
    <row r="292">
      <c r="A292" s="9" t="n"/>
    </row>
    <row r="293">
      <c r="A293" s="9" t="n"/>
    </row>
    <row r="294">
      <c r="A294" s="9" t="n"/>
    </row>
    <row r="295">
      <c r="A295" s="9" t="n"/>
    </row>
    <row r="296">
      <c r="A296" s="9" t="n"/>
    </row>
    <row r="297">
      <c r="A297" s="9" t="n"/>
    </row>
    <row r="298">
      <c r="A298" s="9" t="n"/>
    </row>
    <row r="299">
      <c r="A299" s="9" t="n"/>
    </row>
    <row r="300">
      <c r="A300" s="9" t="n"/>
    </row>
    <row r="301">
      <c r="A301" s="9" t="n"/>
    </row>
  </sheetData>
  <dataValidations count="1">
    <dataValidation sqref="C2:C301" showDropDown="0" showInputMessage="0" showErrorMessage="0" allowBlank="1" type="list">
      <formula1>='Members'!$A$2:$A$301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Çetele · cetele.site</dc:creator>
  <dc:title>Members and packages template</dc:title>
  <dcterms:created xsi:type="dcterms:W3CDTF">2026-10-13T22:00:03Z</dcterms:created>
  <dcterms:modified xsi:type="dcterms:W3CDTF">2026-10-13T22:00:03Z</dcterms:modified>
</cp:coreProperties>
</file>